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395" windowHeight="7320" activeTab="0"/>
  </bookViews>
  <sheets>
    <sheet name="утв с изменениями" sheetId="1" r:id="rId1"/>
  </sheets>
  <definedNames>
    <definedName name="_xlnm.Print_Titles" localSheetId="0">'утв с изменениями'!$17:$18</definedName>
  </definedNames>
  <calcPr fullCalcOnLoad="1"/>
</workbook>
</file>

<file path=xl/sharedStrings.xml><?xml version="1.0" encoding="utf-8"?>
<sst xmlns="http://schemas.openxmlformats.org/spreadsheetml/2006/main" count="224" uniqueCount="223">
  <si>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</si>
  <si>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</si>
  <si>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</si>
  <si>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</si>
  <si>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</si>
  <si>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</si>
  <si>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</si>
  <si>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</si>
  <si>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</si>
  <si>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</si>
  <si>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</si>
  <si>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</si>
  <si>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</si>
  <si>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</si>
  <si>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</si>
  <si>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</si>
  <si>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</si>
  <si>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</si>
  <si>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</si>
  <si>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</si>
  <si>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</si>
  <si>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</si>
  <si>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</si>
  <si>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</si>
  <si>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</si>
  <si>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</si>
  <si>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</si>
  <si>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</si>
  <si>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</si>
  <si>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</si>
  <si>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</si>
  <si>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</si>
  <si>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</si>
  <si>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</si>
  <si>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</si>
  <si>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</si>
  <si>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</si>
  <si>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</si>
  <si>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</si>
  <si>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</si>
  <si>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</si>
  <si>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</si>
  <si>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</si>
  <si>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</si>
  <si>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</si>
  <si>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</si>
  <si>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</si>
  <si>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</si>
  <si>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</si>
  <si>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</si>
  <si>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</si>
  <si>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</si>
  <si>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</si>
  <si>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</si>
  <si>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</si>
  <si>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</si>
  <si>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</si>
  <si>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</si>
  <si>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</si>
  <si>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</si>
  <si>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</si>
  <si>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</si>
  <si>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</si>
  <si>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</si>
  <si>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</si>
  <si>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</si>
  <si>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</si>
  <si>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</si>
  <si>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</si>
  <si>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</si>
  <si>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</si>
  <si>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</si>
  <si>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</si>
  <si>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</si>
  <si>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</si>
  <si>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</si>
  <si>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</si>
  <si>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</si>
  <si>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</si>
  <si>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105 01040 02 0000 110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</si>
  <si>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</si>
  <si>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</si>
  <si>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</si>
  <si>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</si>
  <si>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</si>
  <si>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</si>
  <si>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</si>
  <si>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</si>
  <si>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</si>
  <si>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</si>
  <si>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</si>
  <si>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</si>
  <si>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</si>
  <si>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</si>
  <si>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</si>
  <si>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</si>
  <si>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</si>
  <si>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</si>
  <si>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</si>
  <si>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</si>
  <si>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</si>
  <si>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</si>
  <si>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</si>
  <si>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</si>
  <si>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</si>
  <si>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</si>
  <si>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Поступления доходов в бюджет городского округа город Салават Республики Башкортостан на 2012 год</t>
  </si>
  <si>
    <t>116 03030 01 0000 140</t>
  </si>
  <si>
    <t>202 02999 04 7101 151</t>
  </si>
  <si>
    <t>Налог, взимаемый в виде стоимости патента в связи с применением упрощенной системы налогообложения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</si>
  <si>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</si>
  <si>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</si>
  <si>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</si>
  <si>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</si>
  <si>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</si>
  <si>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</si>
  <si>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</si>
  <si>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</si>
  <si>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</si>
  <si>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</si>
  <si>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</si>
  <si>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</si>
  <si>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</si>
  <si>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</si>
  <si>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</si>
  <si>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</si>
  <si>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</si>
  <si>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</si>
  <si>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</si>
  <si>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</si>
  <si>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</si>
  <si>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</si>
  <si>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</si>
  <si>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</si>
  <si>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</si>
  <si>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</si>
  <si>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</si>
  <si>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</si>
  <si>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</si>
  <si>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</si>
  <si>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</si>
  <si>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</si>
  <si>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</si>
  <si>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</si>
  <si>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</si>
  <si>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</si>
  <si>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</si>
  <si>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</si>
  <si>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</si>
  <si>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</si>
  <si>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 передаваемые бюджетам городских округов на комплектование книжных фондов библтотек муниципальных образований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</si>
  <si>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</si>
  <si>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</si>
  <si>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</si>
  <si>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</si>
  <si>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</si>
  <si>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</si>
  <si>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</si>
  <si>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</si>
  <si>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</si>
  <si>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</si>
  <si>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</si>
  <si>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Приложение №5</t>
  </si>
  <si>
    <t>к решению Совета городского округа</t>
  </si>
  <si>
    <t>от 14.12.2011г. № 2-52/590 "О бюджете городского округа</t>
  </si>
  <si>
    <t>город Салават Республики Башкортостан на 2012 год"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</si>
  <si>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</si>
  <si>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</si>
  <si>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</si>
  <si>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</si>
  <si>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</si>
  <si>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</si>
  <si>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202 02999 04 7112 151</t>
  </si>
  <si>
    <t>Субсидии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</si>
  <si>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</si>
  <si>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</si>
  <si>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1 12 01050 01 0000 120</t>
  </si>
  <si>
    <t>Плата за иные виды негативного воздействия на окружающую среду</t>
  </si>
  <si>
    <t>1 13 02994 04 0000 130</t>
  </si>
  <si>
    <t>Прочие доходы от компенсации затрат бюджетов городских округов</t>
  </si>
  <si>
    <t>Субвенции бюджетам городских округов на модернизацию региональных систем общего образования</t>
  </si>
  <si>
    <t>202 03078 04 0000 151</t>
  </si>
  <si>
    <t>203 04999 04 7316 151</t>
  </si>
  <si>
    <t>Прочие межбюджетные трансферты, передаваемые бюджетам городских округов на Республиканскую целевую программу профилактики правонарушений и борьбы с преступностью в Республике Башкортостан на 2012 год</t>
  </si>
  <si>
    <t>202 02051 04 0000 151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</si>
  <si>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</si>
  <si>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</si>
  <si>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202 02999 04 7111 151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</si>
  <si>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</si>
  <si>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</si>
  <si>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</si>
  <si>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202 02999 04 7114 151</t>
  </si>
  <si>
    <t xml:space="preserve">111 01040 04 0000 120 </t>
  </si>
  <si>
    <t xml:space="preserve"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</si>
  <si>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 xml:space="preserve">116 25010 01 0000 140 </t>
  </si>
  <si>
    <t>116 43000 01 6000 140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</si>
  <si>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</si>
  <si>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203 02999 04 7105 151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</si>
  <si>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</si>
  <si>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 xml:space="preserve">к решению  Совета городского округа город </t>
  </si>
  <si>
    <t>Салават Республики Башкортостан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</si>
  <si>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</si>
  <si>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</si>
  <si>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</si>
  <si>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</si>
  <si>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</si>
  <si>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202 02999 04 7116 151</t>
  </si>
  <si>
    <t>Адресная программа Республики Башкортостан на перод 2011-2015 годов по замене и модернизации лифтов, отработавших нормативный срок службы</t>
  </si>
  <si>
    <t>202 04999 04 7501 151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</si>
  <si>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</si>
  <si>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202 02008 04 0000 151</t>
  </si>
  <si>
    <t>Субсидии бюджетам городских округов на обеспечение жильем молодых семей</t>
  </si>
  <si>
    <t>город Салават Республики Башкортостан</t>
  </si>
  <si>
    <t>207 04000 04 0000 151</t>
  </si>
  <si>
    <t>Прочие безвозмездные поступления в бюджеты городских округов</t>
  </si>
  <si>
    <t>105 03010 02 0000 110</t>
  </si>
  <si>
    <t>Единый сельскохозяйственный налог</t>
  </si>
  <si>
    <t>202 02141 04 0000151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</si>
  <si>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</si>
  <si>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Приложение № 1</t>
  </si>
  <si>
    <t xml:space="preserve">116 25030 01 0000 140 </t>
  </si>
  <si>
    <t>Денежные взыскания (штрафы) за нарушение законодательства об охране и использовании животного мира</t>
  </si>
  <si>
    <t xml:space="preserve"> от 25 декабря 2012 г. № 3-13/173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</si>
</sst>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184" fontId="4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1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9"/>
  <sheetViews>
    <sheetView tabSelected="1" view="pageBreakPreview" zoomScale="90" zoomScaleNormal="85" zoomScaleSheetLayoutView="90" zoomScalePageLayoutView="0" workbookViewId="0" topLeftCell="B1">
      <selection activeCell="D7" sqref="D7"/>
    </sheetView>
  </sheetViews>
  <sheetFormatPr defaultColWidth="9.140625" defaultRowHeight="12.75"/>
  <cols>
    <col min="1" max="1" width="5.7109375" style="3" hidden="1" customWidth="1"/>
    <col min="2" max="2" width="32.7109375" style="3" customWidth="1"/>
    <col min="3" max="3" width="68.140625" style="3" customWidth="1"/>
    <col min="4" max="4" width="20.57421875" style="15" customWidth="1"/>
    <col min="5" max="5" width="13.57421875" style="3" hidden="1" customWidth="1"/>
    <col min="6" max="6" width="0" style="3" hidden="1" customWidth="1"/>
    <col min="7" max="16384" width="9.140625" style="3" customWidth="1"/>
  </cols>
  <sheetData>
    <row r="1" spans="2:4" ht="18.75">
      <c r="B1" s="1"/>
      <c r="C1" s="2"/>
      <c r="D1" s="2"/>
    </row>
    <row r="2" spans="2:4" ht="18.75">
      <c r="B2" s="1"/>
      <c r="C2" s="2"/>
      <c r="D2" s="2" t="s">
        <v>219</v>
      </c>
    </row>
    <row r="3" spans="2:4" ht="18.75" customHeight="1">
      <c r="B3" s="1"/>
      <c r="C3" s="57" t="s">
        <v>199</v>
      </c>
      <c r="D3" s="57"/>
    </row>
    <row r="4" spans="2:4" ht="18.75" customHeight="1">
      <c r="B4" s="1"/>
      <c r="C4" s="57" t="s">
        <v>200</v>
      </c>
      <c r="D4" s="57"/>
    </row>
    <row r="5" spans="2:4" ht="18.75">
      <c r="B5" s="1"/>
      <c r="C5" s="57" t="s">
        <v>222</v>
      </c>
      <c r="D5" s="57"/>
    </row>
    <row r="6" spans="2:4" ht="51" customHeight="1">
      <c r="B6" s="1"/>
      <c r="C6" s="57" t="s">
        <v>201</v>
      </c>
      <c r="D6" s="57"/>
    </row>
    <row r="7" spans="2:4" ht="18.75">
      <c r="B7" s="1"/>
      <c r="C7" s="4"/>
      <c r="D7" s="4"/>
    </row>
    <row r="8" spans="2:4" ht="18.75">
      <c r="B8" s="1"/>
      <c r="C8" s="4"/>
      <c r="D8" s="4"/>
    </row>
    <row r="9" spans="2:4" ht="18.75">
      <c r="B9" s="1"/>
      <c r="C9" s="4"/>
      <c r="D9" s="4"/>
    </row>
    <row r="10" spans="2:4" ht="18.75">
      <c r="B10" s="1"/>
      <c r="C10" s="4"/>
      <c r="D10" s="4" t="s">
        <v>162</v>
      </c>
    </row>
    <row r="11" spans="2:4" ht="18.75">
      <c r="B11" s="1"/>
      <c r="C11" s="58" t="s">
        <v>163</v>
      </c>
      <c r="D11" s="58"/>
    </row>
    <row r="12" spans="2:4" ht="18.75">
      <c r="B12" s="1"/>
      <c r="C12" s="58" t="s">
        <v>212</v>
      </c>
      <c r="D12" s="58"/>
    </row>
    <row r="13" spans="2:4" ht="18.75">
      <c r="B13" s="1"/>
      <c r="C13" s="58" t="s">
        <v>164</v>
      </c>
      <c r="D13" s="58"/>
    </row>
    <row r="14" spans="2:4" ht="18.75">
      <c r="B14" s="1"/>
      <c r="C14" s="58" t="s">
        <v>165</v>
      </c>
      <c r="D14" s="58"/>
    </row>
    <row r="15" spans="2:4" ht="45" customHeight="1">
      <c r="B15" s="55" t="s">
        <v>106</v>
      </c>
      <c r="C15" s="55"/>
      <c r="D15" s="55"/>
    </row>
    <row r="16" spans="2:4" ht="12.75">
      <c r="B16" s="56" t="s">
        <v>0</v>
      </c>
      <c r="C16" s="56"/>
      <c r="D16" s="56"/>
    </row>
    <row r="17" spans="2:4" ht="56.25">
      <c r="B17" s="50" t="s">
        <v>1</v>
      </c>
      <c r="C17" s="50" t="s">
        <v>2</v>
      </c>
      <c r="D17" s="51" t="s">
        <v>3</v>
      </c>
    </row>
    <row r="18" spans="2:4" ht="12.75">
      <c r="B18" s="5">
        <v>1</v>
      </c>
      <c r="C18" s="5">
        <v>2</v>
      </c>
      <c r="D18" s="6">
        <v>3</v>
      </c>
    </row>
    <row r="19" spans="2:4" s="22" customFormat="1" ht="18.75">
      <c r="B19" s="7"/>
      <c r="C19" s="7" t="s">
        <v>4</v>
      </c>
      <c r="D19" s="29">
        <f>SUM(D20+D87)</f>
        <v>1874412.36208</v>
      </c>
    </row>
    <row r="20" spans="2:4" s="22" customFormat="1" ht="18.75">
      <c r="B20" s="44" t="s">
        <v>8</v>
      </c>
      <c r="C20" s="8" t="s">
        <v>7</v>
      </c>
      <c r="D20" s="29">
        <f>SUM(D45+D86)</f>
        <v>1130903.3</v>
      </c>
    </row>
    <row r="21" spans="2:4" s="22" customFormat="1" ht="18.75">
      <c r="B21" s="44" t="s">
        <v>5</v>
      </c>
      <c r="C21" s="9" t="s">
        <v>6</v>
      </c>
      <c r="D21" s="29">
        <f>SUM(D22)</f>
        <v>381018</v>
      </c>
    </row>
    <row r="22" spans="2:4" s="15" customFormat="1" ht="18.75">
      <c r="B22" s="11" t="s">
        <v>9</v>
      </c>
      <c r="C22" s="25" t="s">
        <v>10</v>
      </c>
      <c r="D22" s="30">
        <f>SUM(D23+D24+D25+D26)</f>
        <v>381018</v>
      </c>
    </row>
    <row r="23" spans="2:4" ht="94.5" customHeight="1">
      <c r="B23" s="11" t="s">
        <v>11</v>
      </c>
      <c r="C23" s="24" t="s">
        <v>152</v>
      </c>
      <c r="D23" s="30">
        <f>307552+36230+41726+1192+11000-15769-2265</f>
        <v>379666</v>
      </c>
    </row>
    <row r="24" spans="2:4" s="15" customFormat="1" ht="152.25" customHeight="1">
      <c r="B24" s="11" t="s">
        <v>12</v>
      </c>
      <c r="C24" s="24" t="s">
        <v>153</v>
      </c>
      <c r="D24" s="30">
        <f>2000-1220+455+165-48</f>
        <v>1352</v>
      </c>
    </row>
    <row r="25" spans="2:4" ht="57.75" customHeight="1">
      <c r="B25" s="11" t="s">
        <v>13</v>
      </c>
      <c r="C25" s="25" t="s">
        <v>154</v>
      </c>
      <c r="D25" s="30">
        <f>10-10</f>
        <v>0</v>
      </c>
    </row>
    <row r="26" spans="2:4" ht="116.25" customHeight="1">
      <c r="B26" s="11" t="s">
        <v>14</v>
      </c>
      <c r="C26" s="24" t="s">
        <v>155</v>
      </c>
      <c r="D26" s="30">
        <f>334-334</f>
        <v>0</v>
      </c>
    </row>
    <row r="27" spans="2:4" s="22" customFormat="1" ht="18.75">
      <c r="B27" s="10" t="s">
        <v>15</v>
      </c>
      <c r="C27" s="36" t="s">
        <v>16</v>
      </c>
      <c r="D27" s="29">
        <f>SUM(D28:D30)</f>
        <v>101023</v>
      </c>
    </row>
    <row r="28" spans="2:4" ht="37.5">
      <c r="B28" s="45" t="s">
        <v>79</v>
      </c>
      <c r="C28" s="37" t="s">
        <v>109</v>
      </c>
      <c r="D28" s="30">
        <f>850-50+50+316+281+50-10+83-7</f>
        <v>1563</v>
      </c>
    </row>
    <row r="29" spans="2:4" ht="37.5">
      <c r="B29" s="11" t="s">
        <v>17</v>
      </c>
      <c r="C29" s="25" t="s">
        <v>18</v>
      </c>
      <c r="D29" s="30">
        <f>76000+2000-2000+14060+3025+2940-25+1283+2393-242</f>
        <v>99434</v>
      </c>
    </row>
    <row r="30" spans="2:4" ht="18.75">
      <c r="B30" s="11" t="s">
        <v>215</v>
      </c>
      <c r="C30" s="25" t="s">
        <v>216</v>
      </c>
      <c r="D30" s="30">
        <v>26</v>
      </c>
    </row>
    <row r="31" spans="2:4" s="22" customFormat="1" ht="18.75">
      <c r="B31" s="10" t="s">
        <v>19</v>
      </c>
      <c r="C31" s="36" t="s">
        <v>20</v>
      </c>
      <c r="D31" s="29">
        <f>SUM(D32+D34)</f>
        <v>97440</v>
      </c>
    </row>
    <row r="32" spans="2:4" s="15" customFormat="1" ht="18.75">
      <c r="B32" s="11" t="s">
        <v>23</v>
      </c>
      <c r="C32" s="25" t="s">
        <v>24</v>
      </c>
      <c r="D32" s="30">
        <f>SUM(D33)</f>
        <v>8326</v>
      </c>
    </row>
    <row r="33" spans="2:4" ht="56.25">
      <c r="B33" s="11" t="s">
        <v>21</v>
      </c>
      <c r="C33" s="25" t="s">
        <v>22</v>
      </c>
      <c r="D33" s="30">
        <f>10900-1000-1574</f>
        <v>8326</v>
      </c>
    </row>
    <row r="34" spans="2:4" s="15" customFormat="1" ht="18.75">
      <c r="B34" s="11" t="s">
        <v>25</v>
      </c>
      <c r="C34" s="25" t="s">
        <v>26</v>
      </c>
      <c r="D34" s="30">
        <f>SUM(D35:D36)</f>
        <v>89114</v>
      </c>
    </row>
    <row r="35" spans="2:4" ht="97.5" customHeight="1">
      <c r="B35" s="11" t="s">
        <v>27</v>
      </c>
      <c r="C35" s="25" t="s">
        <v>28</v>
      </c>
      <c r="D35" s="30">
        <f>82+900+230+132</f>
        <v>1344</v>
      </c>
    </row>
    <row r="36" spans="2:4" ht="96" customHeight="1">
      <c r="B36" s="11" t="s">
        <v>29</v>
      </c>
      <c r="C36" s="25" t="s">
        <v>30</v>
      </c>
      <c r="D36" s="30">
        <f>309000-1200-217973-2057</f>
        <v>87770</v>
      </c>
    </row>
    <row r="37" spans="2:4" s="22" customFormat="1" ht="37.5">
      <c r="B37" s="10" t="s">
        <v>77</v>
      </c>
      <c r="C37" s="38" t="s">
        <v>111</v>
      </c>
      <c r="D37" s="29">
        <f>SUM(D38)</f>
        <v>696</v>
      </c>
    </row>
    <row r="38" spans="2:4" ht="37.5">
      <c r="B38" s="11" t="s">
        <v>78</v>
      </c>
      <c r="C38" s="25" t="s">
        <v>110</v>
      </c>
      <c r="D38" s="30">
        <f>200+11+266+91+21+107</f>
        <v>696</v>
      </c>
    </row>
    <row r="39" spans="2:4" s="22" customFormat="1" ht="18.75">
      <c r="B39" s="10" t="s">
        <v>31</v>
      </c>
      <c r="C39" s="36" t="s">
        <v>129</v>
      </c>
      <c r="D39" s="29">
        <f>SUM(D40+D42)</f>
        <v>7746.5</v>
      </c>
    </row>
    <row r="40" spans="2:4" s="15" customFormat="1" ht="37.5">
      <c r="B40" s="11" t="s">
        <v>32</v>
      </c>
      <c r="C40" s="25" t="s">
        <v>33</v>
      </c>
      <c r="D40" s="30">
        <f>D41</f>
        <v>7685</v>
      </c>
    </row>
    <row r="41" spans="2:4" ht="58.5" customHeight="1">
      <c r="B41" s="11" t="s">
        <v>34</v>
      </c>
      <c r="C41" s="25" t="s">
        <v>112</v>
      </c>
      <c r="D41" s="30">
        <f>7700+225-240</f>
        <v>7685</v>
      </c>
    </row>
    <row r="42" spans="2:4" s="15" customFormat="1" ht="56.25">
      <c r="B42" s="11" t="s">
        <v>35</v>
      </c>
      <c r="C42" s="25" t="s">
        <v>36</v>
      </c>
      <c r="D42" s="30">
        <f>SUM(D43:D44)</f>
        <v>61.5</v>
      </c>
    </row>
    <row r="43" spans="2:4" ht="37.5">
      <c r="B43" s="11" t="s">
        <v>37</v>
      </c>
      <c r="C43" s="25" t="s">
        <v>38</v>
      </c>
      <c r="D43" s="30">
        <f>27+28+2.5</f>
        <v>57.5</v>
      </c>
    </row>
    <row r="44" spans="2:4" ht="112.5">
      <c r="B44" s="11" t="s">
        <v>73</v>
      </c>
      <c r="C44" s="24" t="s">
        <v>87</v>
      </c>
      <c r="D44" s="30">
        <f>100-80-10-6</f>
        <v>4</v>
      </c>
    </row>
    <row r="45" spans="2:4" s="22" customFormat="1" ht="19.5">
      <c r="B45" s="46"/>
      <c r="C45" s="38" t="s">
        <v>105</v>
      </c>
      <c r="D45" s="31">
        <f>SUM(D21+D27+D31+D39+D37)</f>
        <v>587923.5</v>
      </c>
    </row>
    <row r="46" spans="2:4" s="22" customFormat="1" ht="45.75" customHeight="1">
      <c r="B46" s="10" t="s">
        <v>39</v>
      </c>
      <c r="C46" s="38" t="s">
        <v>40</v>
      </c>
      <c r="D46" s="29">
        <f>SUM(D48+D52+D54+D55+D47)</f>
        <v>433264.4</v>
      </c>
    </row>
    <row r="47" spans="2:4" s="15" customFormat="1" ht="75">
      <c r="B47" s="11" t="s">
        <v>192</v>
      </c>
      <c r="C47" s="25" t="s">
        <v>193</v>
      </c>
      <c r="D47" s="30">
        <v>2968</v>
      </c>
    </row>
    <row r="48" spans="2:4" ht="115.5" customHeight="1">
      <c r="B48" s="11" t="s">
        <v>41</v>
      </c>
      <c r="C48" s="24" t="s">
        <v>113</v>
      </c>
      <c r="D48" s="30">
        <f>SUM(D49:D51)</f>
        <v>424372.9</v>
      </c>
    </row>
    <row r="49" spans="2:4" ht="95.25" customHeight="1">
      <c r="B49" s="11" t="s">
        <v>119</v>
      </c>
      <c r="C49" s="24" t="s">
        <v>126</v>
      </c>
      <c r="D49" s="32">
        <f>116000+10800+1200+205576+466.4+1534+9141</f>
        <v>344717.4</v>
      </c>
    </row>
    <row r="50" spans="2:4" ht="100.5" customHeight="1">
      <c r="B50" s="11" t="s">
        <v>74</v>
      </c>
      <c r="C50" s="25" t="s">
        <v>114</v>
      </c>
      <c r="D50" s="32">
        <f>900+129+319+30+44+352+83.5</f>
        <v>1857.5</v>
      </c>
    </row>
    <row r="51" spans="2:4" ht="93.75">
      <c r="B51" s="11" t="s">
        <v>42</v>
      </c>
      <c r="C51" s="25" t="s">
        <v>115</v>
      </c>
      <c r="D51" s="30">
        <f>70000+4000+709+3089</f>
        <v>77798</v>
      </c>
    </row>
    <row r="52" spans="2:4" s="15" customFormat="1" ht="37.5">
      <c r="B52" s="11" t="s">
        <v>43</v>
      </c>
      <c r="C52" s="25" t="s">
        <v>44</v>
      </c>
      <c r="D52" s="33">
        <f>SUM(D53)</f>
        <v>2517</v>
      </c>
    </row>
    <row r="53" spans="2:4" ht="75">
      <c r="B53" s="11" t="s">
        <v>45</v>
      </c>
      <c r="C53" s="25" t="s">
        <v>46</v>
      </c>
      <c r="D53" s="33">
        <f>170+507+728+1110+2</f>
        <v>2517</v>
      </c>
    </row>
    <row r="54" spans="2:4" ht="56.25">
      <c r="B54" s="11" t="s">
        <v>71</v>
      </c>
      <c r="C54" s="25" t="s">
        <v>47</v>
      </c>
      <c r="D54" s="33">
        <f>450+60+275+71+56+132</f>
        <v>1044</v>
      </c>
    </row>
    <row r="55" spans="2:4" ht="112.5">
      <c r="B55" s="47" t="s">
        <v>80</v>
      </c>
      <c r="C55" s="39" t="s">
        <v>116</v>
      </c>
      <c r="D55" s="33">
        <f>13793-4338-7092.5</f>
        <v>2362.5</v>
      </c>
    </row>
    <row r="56" spans="2:4" s="22" customFormat="1" ht="18.75">
      <c r="B56" s="10" t="s">
        <v>48</v>
      </c>
      <c r="C56" s="38" t="s">
        <v>49</v>
      </c>
      <c r="D56" s="34">
        <f>D57+D58+D59+D60+D61</f>
        <v>6766.5</v>
      </c>
    </row>
    <row r="57" spans="2:4" ht="37.5">
      <c r="B57" s="11" t="s">
        <v>133</v>
      </c>
      <c r="C57" s="25" t="s">
        <v>137</v>
      </c>
      <c r="D57" s="33">
        <f>2213-265-95-82</f>
        <v>1771</v>
      </c>
    </row>
    <row r="58" spans="2:4" ht="37.5">
      <c r="B58" s="11" t="s">
        <v>134</v>
      </c>
      <c r="C58" s="25" t="s">
        <v>138</v>
      </c>
      <c r="D58" s="33">
        <f>39+8+4+3+1+3</f>
        <v>58</v>
      </c>
    </row>
    <row r="59" spans="2:4" ht="37.5">
      <c r="B59" s="11" t="s">
        <v>135</v>
      </c>
      <c r="C59" s="25" t="s">
        <v>139</v>
      </c>
      <c r="D59" s="33">
        <f>4782-781-347-984-208-808</f>
        <v>1654</v>
      </c>
    </row>
    <row r="60" spans="2:4" ht="21.75" customHeight="1">
      <c r="B60" s="11" t="s">
        <v>136</v>
      </c>
      <c r="C60" s="25" t="s">
        <v>140</v>
      </c>
      <c r="D60" s="33">
        <f>1260+773+12+979-17-4-3+127+88.5</f>
        <v>3215.5</v>
      </c>
    </row>
    <row r="61" spans="2:4" ht="37.5" customHeight="1">
      <c r="B61" s="48" t="s">
        <v>176</v>
      </c>
      <c r="C61" s="28" t="s">
        <v>177</v>
      </c>
      <c r="D61" s="33">
        <f>13+5+17+4+5+24</f>
        <v>68</v>
      </c>
    </row>
    <row r="62" spans="2:4" s="22" customFormat="1" ht="37.5">
      <c r="B62" s="10" t="s">
        <v>50</v>
      </c>
      <c r="C62" s="38" t="s">
        <v>128</v>
      </c>
      <c r="D62" s="34">
        <f>SUM(D63:D64)</f>
        <v>2337.9</v>
      </c>
    </row>
    <row r="63" spans="2:4" ht="37.5">
      <c r="B63" s="11" t="s">
        <v>120</v>
      </c>
      <c r="C63" s="40" t="s">
        <v>127</v>
      </c>
      <c r="D63" s="33">
        <f>1075-35</f>
        <v>1040</v>
      </c>
    </row>
    <row r="64" spans="2:4" ht="38.25" customHeight="1">
      <c r="B64" s="48" t="s">
        <v>178</v>
      </c>
      <c r="C64" s="28" t="s">
        <v>179</v>
      </c>
      <c r="D64" s="33">
        <f>1185+112.9</f>
        <v>1297.9</v>
      </c>
    </row>
    <row r="65" spans="2:4" s="22" customFormat="1" ht="37.5">
      <c r="B65" s="10" t="s">
        <v>75</v>
      </c>
      <c r="C65" s="41" t="s">
        <v>104</v>
      </c>
      <c r="D65" s="34">
        <f>SUM(D67+D66)</f>
        <v>85021.5</v>
      </c>
    </row>
    <row r="66" spans="2:4" ht="93.75">
      <c r="B66" s="49" t="s">
        <v>121</v>
      </c>
      <c r="C66" s="21" t="s">
        <v>156</v>
      </c>
      <c r="D66" s="35">
        <f>31000+7838+25162+1000+1288+13006</f>
        <v>79294</v>
      </c>
    </row>
    <row r="67" spans="2:4" ht="58.5" customHeight="1">
      <c r="B67" s="11" t="s">
        <v>76</v>
      </c>
      <c r="C67" s="42" t="s">
        <v>102</v>
      </c>
      <c r="D67" s="33">
        <f>900+187+2426+901+26+60+1223+4.5</f>
        <v>5727.5</v>
      </c>
    </row>
    <row r="68" spans="2:4" s="22" customFormat="1" ht="18.75">
      <c r="B68" s="10" t="s">
        <v>51</v>
      </c>
      <c r="C68" s="38" t="s">
        <v>52</v>
      </c>
      <c r="D68" s="34">
        <f>D69+D70+D71+D72+D73+D74+D79+D80+D81+D83+D82</f>
        <v>11019</v>
      </c>
    </row>
    <row r="69" spans="2:4" ht="152.25" customHeight="1">
      <c r="B69" s="11" t="s">
        <v>53</v>
      </c>
      <c r="C69" s="43" t="s">
        <v>157</v>
      </c>
      <c r="D69" s="33">
        <f>100+12+20+5</f>
        <v>137</v>
      </c>
    </row>
    <row r="70" spans="2:4" ht="77.25" customHeight="1">
      <c r="B70" s="11" t="s">
        <v>107</v>
      </c>
      <c r="C70" s="25" t="s">
        <v>117</v>
      </c>
      <c r="D70" s="33">
        <v>7.5</v>
      </c>
    </row>
    <row r="71" spans="2:4" ht="80.25" customHeight="1">
      <c r="B71" s="11" t="s">
        <v>54</v>
      </c>
      <c r="C71" s="25" t="s">
        <v>55</v>
      </c>
      <c r="D71" s="33">
        <f>420+75+46+109+62</f>
        <v>712</v>
      </c>
    </row>
    <row r="72" spans="2:4" ht="78.75" customHeight="1">
      <c r="B72" s="11" t="s">
        <v>56</v>
      </c>
      <c r="C72" s="25" t="s">
        <v>57</v>
      </c>
      <c r="D72" s="33">
        <f>56+21+48.5+43+32.5+10</f>
        <v>211</v>
      </c>
    </row>
    <row r="73" spans="2:4" ht="77.25" customHeight="1">
      <c r="B73" s="11" t="s">
        <v>58</v>
      </c>
      <c r="C73" s="25" t="s">
        <v>59</v>
      </c>
      <c r="D73" s="33">
        <f>320-70-214</f>
        <v>36</v>
      </c>
    </row>
    <row r="74" spans="2:4" s="15" customFormat="1" ht="113.25" customHeight="1">
      <c r="B74" s="11" t="s">
        <v>63</v>
      </c>
      <c r="C74" s="24" t="s">
        <v>88</v>
      </c>
      <c r="D74" s="33">
        <f>SUM(D75:D78)</f>
        <v>844.5</v>
      </c>
    </row>
    <row r="75" spans="2:4" s="15" customFormat="1" ht="37.5">
      <c r="B75" s="11" t="s">
        <v>194</v>
      </c>
      <c r="C75" s="24" t="s">
        <v>158</v>
      </c>
      <c r="D75" s="33">
        <v>100</v>
      </c>
    </row>
    <row r="76" spans="2:4" s="15" customFormat="1" ht="57" customHeight="1">
      <c r="B76" s="11" t="s">
        <v>220</v>
      </c>
      <c r="C76" s="24" t="s">
        <v>221</v>
      </c>
      <c r="D76" s="33">
        <v>20</v>
      </c>
    </row>
    <row r="77" spans="2:4" ht="37.5">
      <c r="B77" s="11" t="s">
        <v>60</v>
      </c>
      <c r="C77" s="25" t="s">
        <v>61</v>
      </c>
      <c r="D77" s="33">
        <f>574+355+10-535+151+21.5</f>
        <v>576.5</v>
      </c>
    </row>
    <row r="78" spans="2:4" ht="37.5">
      <c r="B78" s="11" t="s">
        <v>64</v>
      </c>
      <c r="C78" s="25" t="s">
        <v>62</v>
      </c>
      <c r="D78" s="33">
        <f>100+64-16</f>
        <v>148</v>
      </c>
    </row>
    <row r="79" spans="2:4" ht="79.5" customHeight="1">
      <c r="B79" s="11" t="s">
        <v>65</v>
      </c>
      <c r="C79" s="40" t="s">
        <v>66</v>
      </c>
      <c r="D79" s="33">
        <f>600+50+52+27+21+70</f>
        <v>820</v>
      </c>
    </row>
    <row r="80" spans="2:4" ht="79.5" customHeight="1">
      <c r="B80" s="11" t="s">
        <v>202</v>
      </c>
      <c r="C80" s="25" t="s">
        <v>204</v>
      </c>
      <c r="D80" s="33">
        <f>4+2+2</f>
        <v>8</v>
      </c>
    </row>
    <row r="81" spans="2:4" ht="42" customHeight="1">
      <c r="B81" s="11" t="s">
        <v>203</v>
      </c>
      <c r="C81" s="25" t="s">
        <v>205</v>
      </c>
      <c r="D81" s="33">
        <v>90</v>
      </c>
    </row>
    <row r="82" spans="2:4" ht="99.75" customHeight="1">
      <c r="B82" s="11" t="s">
        <v>195</v>
      </c>
      <c r="C82" s="25" t="s">
        <v>196</v>
      </c>
      <c r="D82" s="33">
        <f>60+26+11+20+7.5</f>
        <v>124.5</v>
      </c>
    </row>
    <row r="83" spans="2:4" ht="75">
      <c r="B83" s="11" t="s">
        <v>67</v>
      </c>
      <c r="C83" s="25" t="s">
        <v>66</v>
      </c>
      <c r="D83" s="33">
        <f>21+65+8+50+1300+2200+20+315+10+3+100+576+1675+219+1273+193.5</f>
        <v>8028.5</v>
      </c>
    </row>
    <row r="84" spans="2:4" s="22" customFormat="1" ht="58.5" customHeight="1">
      <c r="B84" s="10" t="s">
        <v>132</v>
      </c>
      <c r="C84" s="38" t="s">
        <v>68</v>
      </c>
      <c r="D84" s="34">
        <f>D85</f>
        <v>4570.5</v>
      </c>
    </row>
    <row r="85" spans="2:4" ht="37.5">
      <c r="B85" s="11" t="s">
        <v>131</v>
      </c>
      <c r="C85" s="37" t="s">
        <v>130</v>
      </c>
      <c r="D85" s="33">
        <f>442+3376+88+267+20+23+354.5</f>
        <v>4570.5</v>
      </c>
    </row>
    <row r="86" spans="2:4" ht="19.5">
      <c r="B86" s="11"/>
      <c r="C86" s="25" t="s">
        <v>72</v>
      </c>
      <c r="D86" s="31">
        <f>SUM(D46+D56+D62+D68+D65+D84)</f>
        <v>542979.8</v>
      </c>
    </row>
    <row r="87" spans="2:6" s="22" customFormat="1" ht="18.75">
      <c r="B87" s="10" t="s">
        <v>69</v>
      </c>
      <c r="C87" s="38" t="s">
        <v>70</v>
      </c>
      <c r="D87" s="29">
        <f>SUM(D88:D124)</f>
        <v>743509.0620800001</v>
      </c>
      <c r="E87" s="23">
        <f>D87-2500</f>
        <v>741009.0620800001</v>
      </c>
      <c r="F87" s="23">
        <f>E87-D87</f>
        <v>-2500</v>
      </c>
    </row>
    <row r="88" spans="2:6" s="22" customFormat="1" ht="37.5">
      <c r="B88" s="17" t="s">
        <v>210</v>
      </c>
      <c r="C88" s="25" t="s">
        <v>211</v>
      </c>
      <c r="D88" s="30">
        <v>19352.75</v>
      </c>
      <c r="E88" s="23"/>
      <c r="F88" s="23"/>
    </row>
    <row r="89" spans="2:6" s="22" customFormat="1" ht="75">
      <c r="B89" s="17" t="s">
        <v>174</v>
      </c>
      <c r="C89" s="25" t="s">
        <v>175</v>
      </c>
      <c r="D89" s="30">
        <f>6750</f>
        <v>6750</v>
      </c>
      <c r="E89" s="23"/>
      <c r="F89" s="23"/>
    </row>
    <row r="90" spans="2:6" s="22" customFormat="1" ht="37.5">
      <c r="B90" s="27" t="s">
        <v>184</v>
      </c>
      <c r="C90" s="28" t="s">
        <v>185</v>
      </c>
      <c r="D90" s="30">
        <v>1061.335</v>
      </c>
      <c r="E90" s="23"/>
      <c r="F90" s="23"/>
    </row>
    <row r="91" spans="2:4" ht="56.25" customHeight="1">
      <c r="B91" s="17" t="s">
        <v>168</v>
      </c>
      <c r="C91" s="21" t="s">
        <v>169</v>
      </c>
      <c r="D91" s="30">
        <v>3500</v>
      </c>
    </row>
    <row r="92" spans="2:4" ht="56.25" customHeight="1">
      <c r="B92" s="17" t="s">
        <v>217</v>
      </c>
      <c r="C92" s="21" t="s">
        <v>218</v>
      </c>
      <c r="D92" s="30">
        <v>2131.1</v>
      </c>
    </row>
    <row r="93" spans="2:4" ht="39" customHeight="1">
      <c r="B93" s="17" t="s">
        <v>122</v>
      </c>
      <c r="C93" s="21" t="s">
        <v>123</v>
      </c>
      <c r="D93" s="30">
        <v>20574.8</v>
      </c>
    </row>
    <row r="94" spans="2:4" ht="37.5">
      <c r="B94" s="11" t="s">
        <v>108</v>
      </c>
      <c r="C94" s="21" t="s">
        <v>142</v>
      </c>
      <c r="D94" s="30">
        <v>36467.8</v>
      </c>
    </row>
    <row r="95" spans="2:4" ht="75">
      <c r="B95" s="11" t="s">
        <v>166</v>
      </c>
      <c r="C95" s="21" t="s">
        <v>167</v>
      </c>
      <c r="D95" s="30">
        <v>36309</v>
      </c>
    </row>
    <row r="96" spans="2:4" ht="56.25">
      <c r="B96" s="11" t="s">
        <v>197</v>
      </c>
      <c r="C96" s="21" t="s">
        <v>198</v>
      </c>
      <c r="D96" s="30">
        <f>4214.15+4150.15</f>
        <v>8364.3</v>
      </c>
    </row>
    <row r="97" spans="2:4" ht="75">
      <c r="B97" s="27" t="s">
        <v>187</v>
      </c>
      <c r="C97" s="28" t="s">
        <v>186</v>
      </c>
      <c r="D97" s="30">
        <f>9660+4150.15-4150.15</f>
        <v>9660</v>
      </c>
    </row>
    <row r="98" spans="2:4" ht="76.5" customHeight="1">
      <c r="B98" s="11" t="s">
        <v>172</v>
      </c>
      <c r="C98" s="21" t="s">
        <v>173</v>
      </c>
      <c r="D98" s="30">
        <v>11510</v>
      </c>
    </row>
    <row r="99" spans="2:4" ht="76.5" customHeight="1">
      <c r="B99" s="11" t="s">
        <v>191</v>
      </c>
      <c r="C99" s="28" t="s">
        <v>190</v>
      </c>
      <c r="D99" s="30">
        <v>1320</v>
      </c>
    </row>
    <row r="100" spans="2:4" ht="57.75" customHeight="1">
      <c r="B100" s="27" t="s">
        <v>188</v>
      </c>
      <c r="C100" s="28" t="s">
        <v>189</v>
      </c>
      <c r="D100" s="30">
        <v>8384.3</v>
      </c>
    </row>
    <row r="101" spans="2:4" ht="57" customHeight="1">
      <c r="B101" s="27" t="s">
        <v>206</v>
      </c>
      <c r="C101" s="28" t="s">
        <v>207</v>
      </c>
      <c r="D101" s="30">
        <v>21658</v>
      </c>
    </row>
    <row r="102" spans="2:4" ht="56.25">
      <c r="B102" s="13" t="s">
        <v>141</v>
      </c>
      <c r="C102" s="21" t="s">
        <v>118</v>
      </c>
      <c r="D102" s="30">
        <v>812.9</v>
      </c>
    </row>
    <row r="103" spans="2:4" ht="38.25" customHeight="1">
      <c r="B103" s="13" t="s">
        <v>170</v>
      </c>
      <c r="C103" s="21" t="s">
        <v>171</v>
      </c>
      <c r="D103" s="30">
        <v>9498.2</v>
      </c>
    </row>
    <row r="104" spans="2:4" ht="115.5" customHeight="1">
      <c r="B104" s="11" t="s">
        <v>89</v>
      </c>
      <c r="C104" s="21" t="s">
        <v>90</v>
      </c>
      <c r="D104" s="30">
        <v>2702</v>
      </c>
    </row>
    <row r="105" spans="2:4" ht="246.75" customHeight="1">
      <c r="B105" s="11" t="s">
        <v>86</v>
      </c>
      <c r="C105" s="24" t="s">
        <v>143</v>
      </c>
      <c r="D105" s="30">
        <v>378606</v>
      </c>
    </row>
    <row r="106" spans="2:4" ht="75">
      <c r="B106" s="11" t="s">
        <v>85</v>
      </c>
      <c r="C106" s="25" t="s">
        <v>91</v>
      </c>
      <c r="D106" s="30">
        <v>16359.8</v>
      </c>
    </row>
    <row r="107" spans="2:4" ht="56.25">
      <c r="B107" s="11" t="s">
        <v>84</v>
      </c>
      <c r="C107" s="25" t="s">
        <v>92</v>
      </c>
      <c r="D107" s="30">
        <v>1765.2</v>
      </c>
    </row>
    <row r="108" spans="2:4" ht="61.5" customHeight="1">
      <c r="B108" s="11" t="s">
        <v>83</v>
      </c>
      <c r="C108" s="25" t="s">
        <v>101</v>
      </c>
      <c r="D108" s="30">
        <v>1894.6</v>
      </c>
    </row>
    <row r="109" spans="2:4" ht="75">
      <c r="B109" s="11" t="s">
        <v>94</v>
      </c>
      <c r="C109" s="25" t="s">
        <v>95</v>
      </c>
      <c r="D109" s="30">
        <v>1234.8</v>
      </c>
    </row>
    <row r="110" spans="2:4" ht="43.5" customHeight="1">
      <c r="B110" s="11" t="s">
        <v>82</v>
      </c>
      <c r="C110" s="25" t="s">
        <v>93</v>
      </c>
      <c r="D110" s="30">
        <v>441.3</v>
      </c>
    </row>
    <row r="111" spans="2:4" ht="40.5" customHeight="1">
      <c r="B111" s="11" t="s">
        <v>96</v>
      </c>
      <c r="C111" s="25" t="s">
        <v>97</v>
      </c>
      <c r="D111" s="30">
        <v>2427.1</v>
      </c>
    </row>
    <row r="112" spans="2:4" ht="112.5">
      <c r="B112" s="12" t="s">
        <v>159</v>
      </c>
      <c r="C112" s="21" t="s">
        <v>144</v>
      </c>
      <c r="D112" s="30">
        <v>29166.9</v>
      </c>
    </row>
    <row r="113" spans="2:4" ht="93.75">
      <c r="B113" s="12" t="s">
        <v>160</v>
      </c>
      <c r="C113" s="21" t="s">
        <v>145</v>
      </c>
      <c r="D113" s="30">
        <v>2126.2</v>
      </c>
    </row>
    <row r="114" spans="2:4" ht="93.75">
      <c r="B114" s="11" t="s">
        <v>124</v>
      </c>
      <c r="C114" s="25" t="s">
        <v>125</v>
      </c>
      <c r="D114" s="30">
        <v>15174.44708</v>
      </c>
    </row>
    <row r="115" spans="2:4" ht="37.5">
      <c r="B115" s="12" t="s">
        <v>81</v>
      </c>
      <c r="C115" s="21" t="s">
        <v>146</v>
      </c>
      <c r="D115" s="30">
        <f>1411.2+500</f>
        <v>1911.2</v>
      </c>
    </row>
    <row r="116" spans="2:4" ht="40.5" customHeight="1">
      <c r="B116" s="12" t="s">
        <v>99</v>
      </c>
      <c r="C116" s="21" t="s">
        <v>147</v>
      </c>
      <c r="D116" s="30">
        <f>2067.8+400</f>
        <v>2467.8</v>
      </c>
    </row>
    <row r="117" spans="2:4" ht="37.5">
      <c r="B117" s="12" t="s">
        <v>100</v>
      </c>
      <c r="C117" s="21" t="s">
        <v>148</v>
      </c>
      <c r="D117" s="30">
        <v>18286.8</v>
      </c>
    </row>
    <row r="118" spans="2:4" ht="96" customHeight="1">
      <c r="B118" s="12" t="s">
        <v>98</v>
      </c>
      <c r="C118" s="21" t="s">
        <v>149</v>
      </c>
      <c r="D118" s="30">
        <f>18584.7+1092.3</f>
        <v>19677</v>
      </c>
    </row>
    <row r="119" spans="2:4" ht="38.25" customHeight="1">
      <c r="B119" s="27" t="s">
        <v>181</v>
      </c>
      <c r="C119" s="26" t="s">
        <v>180</v>
      </c>
      <c r="D119" s="30">
        <v>7698.3</v>
      </c>
    </row>
    <row r="120" spans="2:4" ht="56.25">
      <c r="B120" s="14" t="s">
        <v>103</v>
      </c>
      <c r="C120" s="21" t="s">
        <v>150</v>
      </c>
      <c r="D120" s="30">
        <v>252.9</v>
      </c>
    </row>
    <row r="121" spans="2:4" ht="78" customHeight="1">
      <c r="B121" s="13" t="s">
        <v>208</v>
      </c>
      <c r="C121" s="21" t="s">
        <v>209</v>
      </c>
      <c r="D121" s="30">
        <v>62.28</v>
      </c>
    </row>
    <row r="122" spans="2:4" ht="118.5" customHeight="1">
      <c r="B122" s="13" t="s">
        <v>161</v>
      </c>
      <c r="C122" s="21" t="s">
        <v>151</v>
      </c>
      <c r="D122" s="30">
        <v>43502.7</v>
      </c>
    </row>
    <row r="123" spans="2:4" ht="118.5" customHeight="1">
      <c r="B123" s="13" t="s">
        <v>182</v>
      </c>
      <c r="C123" s="28" t="s">
        <v>183</v>
      </c>
      <c r="D123" s="30">
        <v>147.25</v>
      </c>
    </row>
    <row r="124" spans="2:4" ht="37.5" customHeight="1">
      <c r="B124" s="13" t="s">
        <v>213</v>
      </c>
      <c r="C124" s="28" t="s">
        <v>214</v>
      </c>
      <c r="D124" s="30">
        <v>250</v>
      </c>
    </row>
    <row r="125" spans="2:4" ht="18.75">
      <c r="B125" s="52"/>
      <c r="C125" s="53"/>
      <c r="D125" s="54"/>
    </row>
    <row r="126" spans="2:4" ht="18.75">
      <c r="B126" s="18"/>
      <c r="C126" s="18"/>
      <c r="D126" s="19"/>
    </row>
    <row r="127" spans="2:4" ht="18.75">
      <c r="B127" s="20"/>
      <c r="C127" s="18"/>
      <c r="D127" s="19"/>
    </row>
    <row r="128" spans="2:4" ht="18.75">
      <c r="B128" s="18"/>
      <c r="C128" s="18"/>
      <c r="D128" s="19"/>
    </row>
    <row r="129" spans="2:4" ht="18.75">
      <c r="B129" s="18"/>
      <c r="C129" s="18"/>
      <c r="D129" s="19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</sheetData>
  <sheetProtection/>
  <mergeCells count="10">
    <mergeCell ref="B15:D15"/>
    <mergeCell ref="B16:D16"/>
    <mergeCell ref="C3:D3"/>
    <mergeCell ref="C4:D4"/>
    <mergeCell ref="C5:D5"/>
    <mergeCell ref="C11:D11"/>
    <mergeCell ref="C12:D12"/>
    <mergeCell ref="C13:D13"/>
    <mergeCell ref="C14:D14"/>
    <mergeCell ref="C6:D6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2012-12-10T10:26:21Z</cp:lastPrinted>
  <dcterms:created xsi:type="dcterms:W3CDTF">1996-10-08T23:32:33Z</dcterms:created>
  <dcterms:modified xsi:type="dcterms:W3CDTF">2013-01-10T08:40:53Z</dcterms:modified>
  <cp:category/>
  <cp:version/>
  <cp:contentType/>
  <cp:contentStatus/>
</cp:coreProperties>
</file>