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" sheetId="1" r:id="rId1"/>
  </sheets>
  <definedNames>
    <definedName name="_xlnm.Print_Titles" localSheetId="0">'утв '!$7:$8</definedName>
    <definedName name="_xlnm.Print_Area" localSheetId="0">'утв '!$A$1:$E$125</definedName>
  </definedNames>
  <calcPr fullCalcOnLoad="1"/>
</workbook>
</file>

<file path=xl/sharedStrings.xml><?xml version="1.0" encoding="utf-8"?>
<sst xmlns="http://schemas.openxmlformats.org/spreadsheetml/2006/main" count="238" uniqueCount="237">
  <si>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</si>
  <si>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</si>
  <si>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</si>
  <si>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</si>
  <si>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</si>
  <si>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</si>
  <si>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</si>
  <si>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</si>
  <si>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</si>
  <si>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</si>
  <si>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</si>
  <si>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</si>
  <si>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</si>
  <si>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</si>
  <si>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</si>
  <si>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</si>
  <si>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</si>
  <si>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</si>
  <si>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</si>
  <si>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</si>
  <si>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</si>
  <si>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</si>
  <si>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</si>
  <si>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</si>
  <si>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</si>
  <si>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</si>
  <si>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</si>
  <si>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</si>
  <si>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</si>
  <si>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</si>
  <si>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</si>
  <si>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</si>
  <si>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</si>
  <si>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</si>
  <si>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</si>
  <si>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</si>
  <si>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</si>
  <si>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</si>
  <si>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</si>
  <si>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</si>
  <si>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</si>
  <si>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</si>
  <si>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</si>
  <si>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</si>
  <si>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</si>
  <si>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</si>
  <si>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</si>
  <si>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</si>
  <si>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</si>
  <si>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</si>
  <si>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</si>
  <si>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</si>
  <si>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</si>
  <si>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</si>
  <si>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</si>
  <si>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</si>
  <si>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</si>
  <si>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</si>
  <si>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</si>
  <si>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</si>
  <si>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</si>
  <si>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</si>
  <si>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</si>
  <si>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</si>
  <si>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Итого неналоговых доходов</t>
  </si>
  <si>
    <t>108 07173 01 0000 110</t>
  </si>
  <si>
    <t>111 05024 04 0000 120</t>
  </si>
  <si>
    <t>114 06012 04 0000 430</t>
  </si>
  <si>
    <t>1 07 00000 00 0000 000</t>
  </si>
  <si>
    <t>107 01020 01 0000 110</t>
  </si>
  <si>
    <t>111 09044 04 0000 120</t>
  </si>
  <si>
    <t>202 03027 04 7221 151</t>
  </si>
  <si>
    <t>202 03024 04 7210 151</t>
  </si>
  <si>
    <t>202 03024 04 7206 151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</si>
  <si>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</si>
  <si>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</si>
  <si>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</si>
  <si>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</si>
  <si>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</si>
  <si>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</si>
  <si>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</si>
  <si>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</si>
  <si>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</si>
  <si>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</si>
  <si>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</si>
  <si>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</si>
  <si>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</si>
  <si>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</si>
  <si>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</si>
  <si>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116 03030 01 0000 140</t>
  </si>
  <si>
    <t>202 02999 04 7101 151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</si>
  <si>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</si>
  <si>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</si>
  <si>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</si>
  <si>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</si>
  <si>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</si>
  <si>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</si>
  <si>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</si>
  <si>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</si>
  <si>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</si>
  <si>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</si>
  <si>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</si>
  <si>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</si>
  <si>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</si>
  <si>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</si>
  <si>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</si>
  <si>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</si>
  <si>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</si>
  <si>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</si>
  <si>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</si>
  <si>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</si>
  <si>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</si>
  <si>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</si>
  <si>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</si>
  <si>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</si>
  <si>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</si>
  <si>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</si>
  <si>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</si>
  <si>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</si>
  <si>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</si>
  <si>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</si>
  <si>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</si>
  <si>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</si>
  <si>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</si>
  <si>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</si>
  <si>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</si>
  <si>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</si>
  <si>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</si>
  <si>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</si>
  <si>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</si>
  <si>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</si>
  <si>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202 03024 04 7231 151</t>
  </si>
  <si>
    <t>202 03024 04 7232 151</t>
  </si>
  <si>
    <t>202 04999 04 7314 151</t>
  </si>
  <si>
    <t>к решению Совета городского округа</t>
  </si>
  <si>
    <t>1 12 01050 01 0000 120</t>
  </si>
  <si>
    <t>Плата за иные виды негативного воздействия на окружающую среду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</si>
  <si>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</si>
  <si>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116 30013 01 0000 140</t>
  </si>
  <si>
    <t>116 30030 01 0000 140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</si>
  <si>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</si>
  <si>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</si>
  <si>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</si>
  <si>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2013 год</t>
  </si>
  <si>
    <t>(тыс. рублей)</t>
  </si>
  <si>
    <t>105 01011 01 0000 110</t>
  </si>
  <si>
    <t>105 01012 01 0000 110</t>
  </si>
  <si>
    <t>105 01021 01 0000 110</t>
  </si>
  <si>
    <t>105 01022 01 0000 110</t>
  </si>
  <si>
    <t>105 01020 01 0000 110</t>
  </si>
  <si>
    <t>105 01010 01 0000 110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</si>
  <si>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</si>
  <si>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</si>
  <si>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</si>
  <si>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</si>
  <si>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</si>
  <si>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105 03000 01 0000 110</t>
  </si>
  <si>
    <t>Единый сельскохозяйственный налог</t>
  </si>
  <si>
    <t>111 09034 04 0000 120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</si>
  <si>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</si>
  <si>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111 09000 04 0000 120</t>
  </si>
  <si>
    <t>116 33040 04 0000 140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</si>
  <si>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</si>
  <si>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городских округов на  выполнение передаваемых полномочий субьектов Российской Федерации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</si>
  <si>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НАЛОГИ НА ПРИБЫЛЬ, ДОХОДЫ</t>
  </si>
  <si>
    <t>1 14 00000 00 0000 000</t>
  </si>
  <si>
    <t>Межбюджетные трансферты передаваемые бюджетам городских округов на комплектование книжных фондов библиотек муниципальных образований</t>
  </si>
  <si>
    <t>202 03024 04 7251 151</t>
  </si>
  <si>
    <t>116 43000 01 0000 140</t>
  </si>
  <si>
    <t>Субвенции бюджетам городских округов на модернизацию региональных систем общего образования</t>
  </si>
  <si>
    <t>202 03078 04 0000 151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</si>
  <si>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</si>
  <si>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</si>
  <si>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</si>
  <si>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</si>
  <si>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</si>
  <si>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</si>
  <si>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</si>
  <si>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</si>
  <si>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218 04 01004 0000 180</t>
  </si>
  <si>
    <t>218 04 02004 0000 180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</si>
  <si>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</si>
  <si>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лет; Доходы бюджетов городских округов от возврата автономными учреждениями остатков субсидий прошлых лет</t>
  </si>
  <si>
    <t>202 02999 04 7115 151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</si>
  <si>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</si>
  <si>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Прочие 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</si>
  <si>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202 03021 04 0000 151</t>
  </si>
  <si>
    <t>Субвенции бюджетам городских округов на  ежемесячное денежное вознаграждение за классное руководство</t>
  </si>
  <si>
    <t>202 02077 04 0000 151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</si>
  <si>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</si>
  <si>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202 02008 04 0000 151</t>
  </si>
  <si>
    <t>Субсидии бюджетам городских округов на обеспечение жильем молодых семей</t>
  </si>
  <si>
    <t>Субсидии бюджетам городских округов на модернизацию региональных систем общего образования</t>
  </si>
  <si>
    <t>202 02145 04 0000 151</t>
  </si>
  <si>
    <t>202 04999 04 7505 151</t>
  </si>
  <si>
    <t>Межбюджетные трансферты, передаваемые бюджетам на премирование победителей республиканского конкурса "Лучший многоквартирный дом"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</si>
  <si>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</si>
  <si>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</si>
  <si>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202 02999 04 7114 151</t>
  </si>
  <si>
    <t>Прочие субсидии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</si>
  <si>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202 02999 04 7119 151</t>
  </si>
  <si>
    <t>202 02999 04 7116 151</t>
  </si>
  <si>
    <t>Дотации бюджетам городских округов на поддержку мер по обеспечению сбалансированности бюджетов</t>
  </si>
  <si>
    <t>Прочие субсидии на софинансирование расходов мунипальных образований, возникающих при доведении средней заработной платы педагогических работников мунипальных  дошкольных образовательных учреждений до средней заработной платы в сфере общего образования Республики Башкортостан</t>
  </si>
  <si>
    <t>202 02999 04 7108 151</t>
  </si>
  <si>
    <t>Субсидии на реализацию Программ повышения эффективности бюджетных расходов</t>
  </si>
  <si>
    <t>202 04999 04 7301 151</t>
  </si>
  <si>
    <t>Прочие межбюджетные трансферты, передаваемые бюджетам городских округов</t>
  </si>
  <si>
    <t>202 02999 04 7113 151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</si>
  <si>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</si>
  <si>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202 02999 04 7120 151</t>
  </si>
  <si>
    <t>Субсидии на оснащение детских музыкальных школ и школ искусств музыкальными инструментами</t>
  </si>
  <si>
    <t>202 02999 04 7121 151</t>
  </si>
  <si>
    <t>Субсидии на компенсацию платежей граждан за коммунальные услуги в связи с необходимостью соблюдения ограничений роста совокупной платы за коммунальные услуги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</si>
  <si>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</si>
  <si>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</si>
  <si>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202 02204 04 0000 151</t>
  </si>
  <si>
    <t>Субсидии бюджетам городских округов на модернизацию региональных систем дошкольного образования</t>
  </si>
  <si>
    <t>202 01003 04 0000 100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</si>
  <si>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</si>
  <si>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</si>
  <si>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116 45000 01 0000 140</t>
  </si>
  <si>
    <t>Денежные взыскания (штрафы) за нарушения законодательства Российской Федерации о промышленной безопасности</t>
  </si>
  <si>
    <t>116 23041 04 0000 140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</si>
  <si>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</si>
  <si>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117 05040 04 0000 180</t>
  </si>
  <si>
    <t>Прочие неналоговые доходы бюджетов городских округов</t>
  </si>
  <si>
    <t>1 13 02994 04 0000 130</t>
  </si>
  <si>
    <t>Прочие доходы от компенсации затрат бюджетов городских округов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</si>
  <si>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</si>
  <si>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</si>
  <si>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105 01050 01 0000 110</t>
  </si>
  <si>
    <t>Минимальный налог, зачисляемый в бюджеты субъектов Российской Федерации</t>
  </si>
  <si>
    <t>202 04999 04 7501 151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</si>
  <si>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</si>
  <si>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202 02999 04 7122 151</t>
  </si>
  <si>
    <t>Приложение № 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</si>
</sst>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left" vertical="center"/>
    </xf>
    <xf numFmtId="184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top" wrapText="1"/>
    </xf>
    <xf numFmtId="184" fontId="22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NumberFormat="1" applyFont="1" applyBorder="1" applyAlignment="1">
      <alignment vertical="top" wrapText="1"/>
    </xf>
    <xf numFmtId="184" fontId="20" fillId="0" borderId="11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3" fillId="0" borderId="0" xfId="0" applyFont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left" vertical="center" wrapText="1"/>
    </xf>
    <xf numFmtId="184" fontId="23" fillId="0" borderId="11" xfId="0" applyNumberFormat="1" applyFont="1" applyBorder="1" applyAlignment="1">
      <alignment horizontal="right" vertical="center"/>
    </xf>
    <xf numFmtId="0" fontId="22" fillId="0" borderId="11" xfId="0" applyNumberFormat="1" applyFont="1" applyBorder="1" applyAlignment="1">
      <alignment vertical="top" wrapText="1"/>
    </xf>
    <xf numFmtId="184" fontId="20" fillId="0" borderId="12" xfId="0" applyNumberFormat="1" applyFont="1" applyBorder="1" applyAlignment="1">
      <alignment horizontal="right" vertical="center"/>
    </xf>
    <xf numFmtId="184" fontId="22" fillId="0" borderId="11" xfId="0" applyNumberFormat="1" applyFont="1" applyBorder="1" applyAlignment="1">
      <alignment horizontal="right" vertical="center" wrapText="1"/>
    </xf>
    <xf numFmtId="184" fontId="20" fillId="0" borderId="11" xfId="0" applyNumberFormat="1" applyFont="1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top" wrapText="1"/>
    </xf>
    <xf numFmtId="184" fontId="21" fillId="0" borderId="11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0" fillId="0" borderId="14" xfId="0" applyFont="1" applyFill="1" applyBorder="1" applyAlignment="1">
      <alignment horizontal="left" vertical="center"/>
    </xf>
    <xf numFmtId="184" fontId="20" fillId="0" borderId="12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vertical="top" wrapText="1"/>
    </xf>
    <xf numFmtId="0" fontId="20" fillId="0" borderId="0" xfId="0" applyNumberFormat="1" applyFont="1" applyAlignment="1">
      <alignment vertical="top" wrapText="1"/>
    </xf>
    <xf numFmtId="184" fontId="21" fillId="0" borderId="0" xfId="0" applyNumberFormat="1" applyFont="1" applyAlignment="1">
      <alignment vertical="center"/>
    </xf>
    <xf numFmtId="3" fontId="20" fillId="0" borderId="1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3" fontId="20" fillId="0" borderId="13" xfId="0" applyNumberFormat="1" applyFont="1" applyBorder="1" applyAlignment="1">
      <alignment horizontal="left" vertical="center"/>
    </xf>
    <xf numFmtId="49" fontId="20" fillId="0" borderId="11" xfId="53" applyNumberFormat="1" applyFont="1" applyBorder="1" applyAlignment="1">
      <alignment horizontal="left" vertical="center" wrapText="1"/>
      <protection/>
    </xf>
    <xf numFmtId="0" fontId="20" fillId="0" borderId="11" xfId="53" applyNumberFormat="1" applyFont="1" applyBorder="1" applyAlignment="1">
      <alignment horizontal="left" vertical="top" wrapText="1"/>
      <protection/>
    </xf>
    <xf numFmtId="184" fontId="25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184" fontId="2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top" wrapText="1"/>
    </xf>
    <xf numFmtId="184" fontId="25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86" fontId="25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186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3"/>
  <sheetViews>
    <sheetView tabSelected="1" view="pageBreakPreview" zoomScale="90" zoomScaleNormal="85" zoomScaleSheetLayoutView="90" zoomScalePageLayoutView="0" workbookViewId="0" topLeftCell="B1">
      <selection activeCell="C9" sqref="C9"/>
    </sheetView>
  </sheetViews>
  <sheetFormatPr defaultColWidth="9.140625" defaultRowHeight="12.75"/>
  <cols>
    <col min="1" max="1" width="5.7109375" style="1" hidden="1" customWidth="1"/>
    <col min="2" max="2" width="24.421875" style="1" customWidth="1"/>
    <col min="3" max="3" width="49.7109375" style="1" customWidth="1"/>
    <col min="4" max="4" width="17.7109375" style="65" customWidth="1"/>
    <col min="5" max="5" width="13.57421875" style="1" hidden="1" customWidth="1"/>
    <col min="6" max="6" width="0" style="1" hidden="1" customWidth="1"/>
    <col min="7" max="16384" width="9.140625" style="1" customWidth="1"/>
  </cols>
  <sheetData>
    <row r="1" spans="3:4" ht="12.75">
      <c r="C1" s="2"/>
      <c r="D1" s="2" t="s">
        <v>236</v>
      </c>
    </row>
    <row r="2" spans="3:4" ht="12.75">
      <c r="C2" s="3" t="s">
        <v>134</v>
      </c>
      <c r="D2" s="3"/>
    </row>
    <row r="3" spans="3:4" ht="12.75">
      <c r="C3" s="3" t="s">
        <v>142</v>
      </c>
      <c r="D3" s="3"/>
    </row>
    <row r="4" spans="3:4" ht="12.75">
      <c r="C4" s="2"/>
      <c r="D4" s="4"/>
    </row>
    <row r="5" spans="2:4" ht="30.75" customHeight="1">
      <c r="B5" s="5" t="s">
        <v>143</v>
      </c>
      <c r="C5" s="5"/>
      <c r="D5" s="5"/>
    </row>
    <row r="6" spans="2:4" ht="12.75">
      <c r="B6" s="6" t="s">
        <v>144</v>
      </c>
      <c r="C6" s="6"/>
      <c r="D6" s="6"/>
    </row>
    <row r="7" spans="2:4" ht="38.25">
      <c r="B7" s="7" t="s">
        <v>0</v>
      </c>
      <c r="C7" s="7" t="s">
        <v>1</v>
      </c>
      <c r="D7" s="8" t="s">
        <v>2</v>
      </c>
    </row>
    <row r="8" spans="2:4" s="9" customFormat="1" ht="12.75">
      <c r="B8" s="8">
        <v>1</v>
      </c>
      <c r="C8" s="8">
        <v>2</v>
      </c>
      <c r="D8" s="8">
        <v>3</v>
      </c>
    </row>
    <row r="9" spans="2:4" s="9" customFormat="1" ht="12.75">
      <c r="B9" s="10"/>
      <c r="C9" s="10" t="s">
        <v>3</v>
      </c>
      <c r="D9" s="11">
        <f>SUM(D10+D84)</f>
        <v>2053434.3299999998</v>
      </c>
    </row>
    <row r="10" spans="2:4" s="9" customFormat="1" ht="12.75">
      <c r="B10" s="10" t="s">
        <v>6</v>
      </c>
      <c r="C10" s="12" t="s">
        <v>5</v>
      </c>
      <c r="D10" s="11">
        <f>SUM(D41+D83)</f>
        <v>1140167</v>
      </c>
    </row>
    <row r="11" spans="2:4" s="9" customFormat="1" ht="12.75">
      <c r="B11" s="10" t="s">
        <v>4</v>
      </c>
      <c r="C11" s="12" t="s">
        <v>164</v>
      </c>
      <c r="D11" s="11">
        <f>SUM(D12)</f>
        <v>427236</v>
      </c>
    </row>
    <row r="12" spans="2:4" s="16" customFormat="1" ht="12.75">
      <c r="B12" s="13" t="s">
        <v>7</v>
      </c>
      <c r="C12" s="14" t="s">
        <v>8</v>
      </c>
      <c r="D12" s="15">
        <f>SUM(D13+D14+D15)</f>
        <v>427236</v>
      </c>
    </row>
    <row r="13" spans="2:4" ht="63.75">
      <c r="B13" s="17" t="s">
        <v>9</v>
      </c>
      <c r="C13" s="18" t="s">
        <v>126</v>
      </c>
      <c r="D13" s="19">
        <v>424060</v>
      </c>
    </row>
    <row r="14" spans="2:4" ht="102">
      <c r="B14" s="17" t="s">
        <v>10</v>
      </c>
      <c r="C14" s="18" t="s">
        <v>127</v>
      </c>
      <c r="D14" s="19">
        <f>-549+1235</f>
        <v>686</v>
      </c>
    </row>
    <row r="15" spans="2:4" ht="38.25">
      <c r="B15" s="17" t="s">
        <v>11</v>
      </c>
      <c r="C15" s="20" t="s">
        <v>128</v>
      </c>
      <c r="D15" s="19">
        <f>490+2000</f>
        <v>2490</v>
      </c>
    </row>
    <row r="16" spans="2:4" s="9" customFormat="1" ht="12.75">
      <c r="B16" s="21" t="s">
        <v>12</v>
      </c>
      <c r="C16" s="22" t="s">
        <v>13</v>
      </c>
      <c r="D16" s="11">
        <f>D17+D20+D24+D25+D26+D23</f>
        <v>102670</v>
      </c>
    </row>
    <row r="17" spans="2:4" s="24" customFormat="1" ht="25.5">
      <c r="B17" s="13" t="s">
        <v>150</v>
      </c>
      <c r="C17" s="23" t="s">
        <v>151</v>
      </c>
      <c r="D17" s="15">
        <f>D18+D19</f>
        <v>5536</v>
      </c>
    </row>
    <row r="18" spans="2:4" s="9" customFormat="1" ht="42.75" customHeight="1">
      <c r="B18" s="17" t="s">
        <v>145</v>
      </c>
      <c r="C18" s="25" t="s">
        <v>152</v>
      </c>
      <c r="D18" s="19">
        <v>5530</v>
      </c>
    </row>
    <row r="19" spans="2:4" s="9" customFormat="1" ht="60" customHeight="1">
      <c r="B19" s="17" t="s">
        <v>146</v>
      </c>
      <c r="C19" s="25" t="s">
        <v>153</v>
      </c>
      <c r="D19" s="19">
        <f>-9+15</f>
        <v>6</v>
      </c>
    </row>
    <row r="20" spans="2:4" s="24" customFormat="1" ht="45" customHeight="1">
      <c r="B20" s="13" t="s">
        <v>149</v>
      </c>
      <c r="C20" s="23" t="s">
        <v>154</v>
      </c>
      <c r="D20" s="15">
        <f>D21+D22</f>
        <v>1525</v>
      </c>
    </row>
    <row r="21" spans="2:4" s="9" customFormat="1" ht="38.25">
      <c r="B21" s="17" t="s">
        <v>147</v>
      </c>
      <c r="C21" s="25" t="s">
        <v>154</v>
      </c>
      <c r="D21" s="19">
        <v>1500</v>
      </c>
    </row>
    <row r="22" spans="2:4" s="9" customFormat="1" ht="66.75" customHeight="1">
      <c r="B22" s="17" t="s">
        <v>148</v>
      </c>
      <c r="C22" s="25" t="s">
        <v>155</v>
      </c>
      <c r="D22" s="19">
        <v>25</v>
      </c>
    </row>
    <row r="23" spans="2:4" s="24" customFormat="1" ht="29.25" customHeight="1">
      <c r="B23" s="13" t="s">
        <v>231</v>
      </c>
      <c r="C23" s="23" t="s">
        <v>232</v>
      </c>
      <c r="D23" s="15">
        <v>575</v>
      </c>
    </row>
    <row r="24" spans="2:4" s="16" customFormat="1" ht="37.5" customHeight="1">
      <c r="B24" s="26" t="s">
        <v>175</v>
      </c>
      <c r="C24" s="27" t="s">
        <v>176</v>
      </c>
      <c r="D24" s="15">
        <f>1515+1034</f>
        <v>2549</v>
      </c>
    </row>
    <row r="25" spans="2:4" s="16" customFormat="1" ht="25.5">
      <c r="B25" s="13" t="s">
        <v>14</v>
      </c>
      <c r="C25" s="14" t="s">
        <v>15</v>
      </c>
      <c r="D25" s="15">
        <f>92060+403</f>
        <v>92463</v>
      </c>
    </row>
    <row r="26" spans="2:4" s="16" customFormat="1" ht="12.75">
      <c r="B26" s="13" t="s">
        <v>156</v>
      </c>
      <c r="C26" s="14" t="s">
        <v>157</v>
      </c>
      <c r="D26" s="15">
        <f>25-3</f>
        <v>22</v>
      </c>
    </row>
    <row r="27" spans="2:4" s="9" customFormat="1" ht="12.75">
      <c r="B27" s="21" t="s">
        <v>16</v>
      </c>
      <c r="C27" s="22" t="s">
        <v>17</v>
      </c>
      <c r="D27" s="11">
        <f>SUM(D28+D30)</f>
        <v>38381</v>
      </c>
    </row>
    <row r="28" spans="2:4" s="16" customFormat="1" ht="12.75">
      <c r="B28" s="13" t="s">
        <v>20</v>
      </c>
      <c r="C28" s="14" t="s">
        <v>21</v>
      </c>
      <c r="D28" s="15">
        <f>SUM(D29)</f>
        <v>9107</v>
      </c>
    </row>
    <row r="29" spans="2:4" ht="38.25">
      <c r="B29" s="17" t="s">
        <v>18</v>
      </c>
      <c r="C29" s="20" t="s">
        <v>19</v>
      </c>
      <c r="D29" s="19">
        <f>7000+2107</f>
        <v>9107</v>
      </c>
    </row>
    <row r="30" spans="2:4" s="16" customFormat="1" ht="12.75">
      <c r="B30" s="13" t="s">
        <v>22</v>
      </c>
      <c r="C30" s="14" t="s">
        <v>23</v>
      </c>
      <c r="D30" s="15">
        <f>SUM(D31:D32)</f>
        <v>29274</v>
      </c>
    </row>
    <row r="31" spans="2:4" ht="63.75">
      <c r="B31" s="17" t="s">
        <v>24</v>
      </c>
      <c r="C31" s="20" t="s">
        <v>25</v>
      </c>
      <c r="D31" s="19">
        <f>950+17</f>
        <v>967</v>
      </c>
    </row>
    <row r="32" spans="2:4" ht="63.75">
      <c r="B32" s="17" t="s">
        <v>26</v>
      </c>
      <c r="C32" s="20" t="s">
        <v>27</v>
      </c>
      <c r="D32" s="19">
        <f>32450+36513-40656</f>
        <v>28307</v>
      </c>
    </row>
    <row r="33" spans="2:4" s="9" customFormat="1" ht="25.5">
      <c r="B33" s="21" t="s">
        <v>68</v>
      </c>
      <c r="C33" s="28" t="s">
        <v>92</v>
      </c>
      <c r="D33" s="11">
        <f>SUM(D34)</f>
        <v>594</v>
      </c>
    </row>
    <row r="34" spans="2:4" ht="25.5">
      <c r="B34" s="17" t="s">
        <v>69</v>
      </c>
      <c r="C34" s="20" t="s">
        <v>91</v>
      </c>
      <c r="D34" s="19">
        <f>500+94</f>
        <v>594</v>
      </c>
    </row>
    <row r="35" spans="2:4" s="9" customFormat="1" ht="12.75">
      <c r="B35" s="21" t="s">
        <v>28</v>
      </c>
      <c r="C35" s="22" t="s">
        <v>107</v>
      </c>
      <c r="D35" s="11">
        <f>SUM(D36+D38)</f>
        <v>8355</v>
      </c>
    </row>
    <row r="36" spans="2:4" s="16" customFormat="1" ht="25.5">
      <c r="B36" s="13" t="s">
        <v>29</v>
      </c>
      <c r="C36" s="14" t="s">
        <v>30</v>
      </c>
      <c r="D36" s="15">
        <f>D37</f>
        <v>8240</v>
      </c>
    </row>
    <row r="37" spans="2:4" ht="38.25">
      <c r="B37" s="17" t="s">
        <v>31</v>
      </c>
      <c r="C37" s="20" t="s">
        <v>93</v>
      </c>
      <c r="D37" s="19">
        <v>8240</v>
      </c>
    </row>
    <row r="38" spans="2:4" s="16" customFormat="1" ht="38.25">
      <c r="B38" s="13" t="s">
        <v>32</v>
      </c>
      <c r="C38" s="14" t="s">
        <v>33</v>
      </c>
      <c r="D38" s="15">
        <f>SUM(D39:D40)</f>
        <v>115</v>
      </c>
    </row>
    <row r="39" spans="2:4" ht="25.5">
      <c r="B39" s="17" t="s">
        <v>34</v>
      </c>
      <c r="C39" s="20" t="s">
        <v>35</v>
      </c>
      <c r="D39" s="19">
        <v>90</v>
      </c>
    </row>
    <row r="40" spans="2:4" ht="76.5">
      <c r="B40" s="17" t="s">
        <v>65</v>
      </c>
      <c r="C40" s="18" t="s">
        <v>75</v>
      </c>
      <c r="D40" s="19">
        <v>25</v>
      </c>
    </row>
    <row r="41" spans="2:4" s="9" customFormat="1" ht="13.5">
      <c r="B41" s="29"/>
      <c r="C41" s="28" t="s">
        <v>88</v>
      </c>
      <c r="D41" s="30">
        <f>SUM(D11+D16+D27+D35+D33)</f>
        <v>577236</v>
      </c>
    </row>
    <row r="42" spans="2:4" s="9" customFormat="1" ht="25.5">
      <c r="B42" s="21" t="s">
        <v>36</v>
      </c>
      <c r="C42" s="28" t="s">
        <v>37</v>
      </c>
      <c r="D42" s="11">
        <f>SUM(D44+D48+D50+D43)</f>
        <v>403099</v>
      </c>
    </row>
    <row r="43" spans="2:4" s="16" customFormat="1" ht="49.5" customHeight="1">
      <c r="B43" s="13" t="s">
        <v>229</v>
      </c>
      <c r="C43" s="14" t="s">
        <v>230</v>
      </c>
      <c r="D43" s="15">
        <v>4119</v>
      </c>
    </row>
    <row r="44" spans="2:4" s="16" customFormat="1" ht="76.5">
      <c r="B44" s="13" t="s">
        <v>38</v>
      </c>
      <c r="C44" s="31" t="s">
        <v>94</v>
      </c>
      <c r="D44" s="15">
        <f>SUM(D45:D47)</f>
        <v>386074</v>
      </c>
    </row>
    <row r="45" spans="2:4" ht="76.5">
      <c r="B45" s="17" t="s">
        <v>99</v>
      </c>
      <c r="C45" s="18" t="s">
        <v>104</v>
      </c>
      <c r="D45" s="32">
        <f>383650-70000</f>
        <v>313650</v>
      </c>
    </row>
    <row r="46" spans="2:4" ht="63.75">
      <c r="B46" s="17" t="s">
        <v>66</v>
      </c>
      <c r="C46" s="20" t="s">
        <v>95</v>
      </c>
      <c r="D46" s="32">
        <v>1524</v>
      </c>
    </row>
    <row r="47" spans="2:4" ht="39.75" customHeight="1">
      <c r="B47" s="17" t="s">
        <v>171</v>
      </c>
      <c r="C47" s="20" t="s">
        <v>172</v>
      </c>
      <c r="D47" s="19">
        <f>65000+5900</f>
        <v>70900</v>
      </c>
    </row>
    <row r="48" spans="2:4" s="16" customFormat="1" ht="25.5">
      <c r="B48" s="13" t="s">
        <v>39</v>
      </c>
      <c r="C48" s="14" t="s">
        <v>40</v>
      </c>
      <c r="D48" s="33">
        <f>SUM(D49)</f>
        <v>2768</v>
      </c>
    </row>
    <row r="49" spans="2:4" ht="51">
      <c r="B49" s="17" t="s">
        <v>41</v>
      </c>
      <c r="C49" s="20" t="s">
        <v>42</v>
      </c>
      <c r="D49" s="34">
        <f>170+507+728+1363</f>
        <v>2768</v>
      </c>
    </row>
    <row r="50" spans="2:4" s="16" customFormat="1" ht="76.5">
      <c r="B50" s="13" t="s">
        <v>160</v>
      </c>
      <c r="C50" s="31" t="s">
        <v>159</v>
      </c>
      <c r="D50" s="33">
        <f>D51+D52</f>
        <v>10138</v>
      </c>
    </row>
    <row r="51" spans="2:4" ht="38.25">
      <c r="B51" s="17" t="s">
        <v>158</v>
      </c>
      <c r="C51" s="20" t="s">
        <v>43</v>
      </c>
      <c r="D51" s="34">
        <v>750</v>
      </c>
    </row>
    <row r="52" spans="2:4" ht="76.5">
      <c r="B52" s="35" t="s">
        <v>70</v>
      </c>
      <c r="C52" s="36" t="s">
        <v>96</v>
      </c>
      <c r="D52" s="34">
        <v>9388</v>
      </c>
    </row>
    <row r="53" spans="2:4" s="9" customFormat="1" ht="12.75">
      <c r="B53" s="21" t="s">
        <v>44</v>
      </c>
      <c r="C53" s="28" t="s">
        <v>45</v>
      </c>
      <c r="D53" s="37">
        <f>D54+D55+D56+D57+D58+D59</f>
        <v>8838</v>
      </c>
    </row>
    <row r="54" spans="2:4" ht="25.5">
      <c r="B54" s="17" t="s">
        <v>108</v>
      </c>
      <c r="C54" s="20" t="s">
        <v>112</v>
      </c>
      <c r="D54" s="34">
        <f>2270-270</f>
        <v>2000</v>
      </c>
    </row>
    <row r="55" spans="2:4" ht="25.5">
      <c r="B55" s="17" t="s">
        <v>109</v>
      </c>
      <c r="C55" s="20" t="s">
        <v>113</v>
      </c>
      <c r="D55" s="34">
        <f>11+40</f>
        <v>51</v>
      </c>
    </row>
    <row r="56" spans="2:4" ht="25.5">
      <c r="B56" s="17" t="s">
        <v>110</v>
      </c>
      <c r="C56" s="20" t="s">
        <v>114</v>
      </c>
      <c r="D56" s="34">
        <f>1661+2900</f>
        <v>4561</v>
      </c>
    </row>
    <row r="57" spans="2:4" ht="12.75">
      <c r="B57" s="17" t="s">
        <v>111</v>
      </c>
      <c r="C57" s="20" t="s">
        <v>115</v>
      </c>
      <c r="D57" s="34">
        <f>-1746+3600</f>
        <v>1854</v>
      </c>
    </row>
    <row r="58" spans="2:4" ht="25.5">
      <c r="B58" s="38" t="s">
        <v>135</v>
      </c>
      <c r="C58" s="39" t="s">
        <v>136</v>
      </c>
      <c r="D58" s="34">
        <v>18</v>
      </c>
    </row>
    <row r="59" spans="2:4" ht="51.75" customHeight="1">
      <c r="B59" s="38" t="s">
        <v>219</v>
      </c>
      <c r="C59" s="39" t="s">
        <v>220</v>
      </c>
      <c r="D59" s="34">
        <v>354</v>
      </c>
    </row>
    <row r="60" spans="2:4" s="9" customFormat="1" ht="25.5">
      <c r="B60" s="21" t="s">
        <v>46</v>
      </c>
      <c r="C60" s="28" t="s">
        <v>106</v>
      </c>
      <c r="D60" s="37">
        <f>SUM(D61:D62)</f>
        <v>735</v>
      </c>
    </row>
    <row r="61" spans="2:4" ht="25.5">
      <c r="B61" s="17" t="s">
        <v>100</v>
      </c>
      <c r="C61" s="40" t="s">
        <v>105</v>
      </c>
      <c r="D61" s="34">
        <f>1400+184-1000</f>
        <v>584</v>
      </c>
    </row>
    <row r="62" spans="2:4" ht="30.75" customHeight="1">
      <c r="B62" s="17" t="s">
        <v>227</v>
      </c>
      <c r="C62" s="20" t="s">
        <v>228</v>
      </c>
      <c r="D62" s="34">
        <f>106+15+22+8</f>
        <v>151</v>
      </c>
    </row>
    <row r="63" spans="2:4" s="9" customFormat="1" ht="25.5">
      <c r="B63" s="21" t="s">
        <v>165</v>
      </c>
      <c r="C63" s="41" t="s">
        <v>87</v>
      </c>
      <c r="D63" s="37">
        <f>SUM(D65+D64)</f>
        <v>142021</v>
      </c>
    </row>
    <row r="64" spans="2:4" ht="63.75">
      <c r="B64" s="42" t="s">
        <v>101</v>
      </c>
      <c r="C64" s="25" t="s">
        <v>129</v>
      </c>
      <c r="D64" s="43">
        <v>42083</v>
      </c>
    </row>
    <row r="65" spans="2:4" ht="38.25">
      <c r="B65" s="17" t="s">
        <v>67</v>
      </c>
      <c r="C65" s="44" t="s">
        <v>85</v>
      </c>
      <c r="D65" s="34">
        <f>3000+96938</f>
        <v>99938</v>
      </c>
    </row>
    <row r="66" spans="2:4" s="9" customFormat="1" ht="12.75">
      <c r="B66" s="21" t="s">
        <v>47</v>
      </c>
      <c r="C66" s="28" t="s">
        <v>48</v>
      </c>
      <c r="D66" s="37">
        <f>D67+D68+D69+D70+D71+D73+D74+D75+D76+D77+D78+D81+D79+D80+D72</f>
        <v>8155</v>
      </c>
    </row>
    <row r="67" spans="2:4" ht="102">
      <c r="B67" s="17" t="s">
        <v>49</v>
      </c>
      <c r="C67" s="45" t="s">
        <v>130</v>
      </c>
      <c r="D67" s="34">
        <f>115-42</f>
        <v>73</v>
      </c>
    </row>
    <row r="68" spans="2:4" ht="51">
      <c r="B68" s="17" t="s">
        <v>89</v>
      </c>
      <c r="C68" s="20" t="s">
        <v>97</v>
      </c>
      <c r="D68" s="34">
        <v>10</v>
      </c>
    </row>
    <row r="69" spans="2:4" ht="51">
      <c r="B69" s="17" t="s">
        <v>50</v>
      </c>
      <c r="C69" s="20" t="s">
        <v>51</v>
      </c>
      <c r="D69" s="34">
        <f>600-302</f>
        <v>298</v>
      </c>
    </row>
    <row r="70" spans="2:4" ht="63.75" customHeight="1">
      <c r="B70" s="17" t="s">
        <v>173</v>
      </c>
      <c r="C70" s="20" t="s">
        <v>174</v>
      </c>
      <c r="D70" s="34">
        <f>172+189</f>
        <v>361</v>
      </c>
    </row>
    <row r="71" spans="2:4" ht="51">
      <c r="B71" s="17" t="s">
        <v>52</v>
      </c>
      <c r="C71" s="20" t="s">
        <v>53</v>
      </c>
      <c r="D71" s="34">
        <f>308-206</f>
        <v>102</v>
      </c>
    </row>
    <row r="72" spans="2:4" ht="65.25" customHeight="1">
      <c r="B72" s="17" t="s">
        <v>223</v>
      </c>
      <c r="C72" s="20" t="s">
        <v>224</v>
      </c>
      <c r="D72" s="34">
        <v>32</v>
      </c>
    </row>
    <row r="73" spans="2:4" ht="25.5">
      <c r="B73" s="17" t="s">
        <v>54</v>
      </c>
      <c r="C73" s="20" t="s">
        <v>55</v>
      </c>
      <c r="D73" s="34">
        <f>10+10+355-10-10</f>
        <v>355</v>
      </c>
    </row>
    <row r="74" spans="2:4" ht="25.5">
      <c r="B74" s="17" t="s">
        <v>57</v>
      </c>
      <c r="C74" s="20" t="s">
        <v>56</v>
      </c>
      <c r="D74" s="34">
        <f>209-100</f>
        <v>109</v>
      </c>
    </row>
    <row r="75" spans="2:4" ht="51">
      <c r="B75" s="17" t="s">
        <v>58</v>
      </c>
      <c r="C75" s="40" t="s">
        <v>59</v>
      </c>
      <c r="D75" s="34">
        <f>700-25</f>
        <v>675</v>
      </c>
    </row>
    <row r="76" spans="2:4" ht="51">
      <c r="B76" s="17" t="s">
        <v>138</v>
      </c>
      <c r="C76" s="20" t="s">
        <v>140</v>
      </c>
      <c r="D76" s="34">
        <f>10-3</f>
        <v>7</v>
      </c>
    </row>
    <row r="77" spans="2:4" ht="25.5">
      <c r="B77" s="17" t="s">
        <v>139</v>
      </c>
      <c r="C77" s="20" t="s">
        <v>141</v>
      </c>
      <c r="D77" s="34">
        <f>70-25</f>
        <v>45</v>
      </c>
    </row>
    <row r="78" spans="2:4" ht="51">
      <c r="B78" s="17" t="s">
        <v>161</v>
      </c>
      <c r="C78" s="20" t="s">
        <v>162</v>
      </c>
      <c r="D78" s="34">
        <f>-34+50</f>
        <v>16</v>
      </c>
    </row>
    <row r="79" spans="2:4" ht="63.75">
      <c r="B79" s="17" t="s">
        <v>168</v>
      </c>
      <c r="C79" s="20" t="s">
        <v>137</v>
      </c>
      <c r="D79" s="34">
        <f>75+117</f>
        <v>192</v>
      </c>
    </row>
    <row r="80" spans="2:4" ht="43.5" customHeight="1">
      <c r="B80" s="17" t="s">
        <v>221</v>
      </c>
      <c r="C80" s="20" t="s">
        <v>222</v>
      </c>
      <c r="D80" s="34">
        <v>476</v>
      </c>
    </row>
    <row r="81" spans="2:4" ht="38.25">
      <c r="B81" s="17" t="s">
        <v>60</v>
      </c>
      <c r="C81" s="20" t="s">
        <v>61</v>
      </c>
      <c r="D81" s="34">
        <f>6680-18+92+3-20+4-1600+87+6+170</f>
        <v>5404</v>
      </c>
    </row>
    <row r="82" spans="2:4" s="9" customFormat="1" ht="28.5" customHeight="1">
      <c r="B82" s="21" t="s">
        <v>225</v>
      </c>
      <c r="C82" s="28" t="s">
        <v>226</v>
      </c>
      <c r="D82" s="37">
        <v>83</v>
      </c>
    </row>
    <row r="83" spans="2:4" ht="13.5">
      <c r="B83" s="17"/>
      <c r="C83" s="20" t="s">
        <v>64</v>
      </c>
      <c r="D83" s="30">
        <f>SUM(D42+D53+D60+D66+D63+D82)</f>
        <v>562931</v>
      </c>
    </row>
    <row r="84" spans="2:6" s="9" customFormat="1" ht="12.75">
      <c r="B84" s="21" t="s">
        <v>62</v>
      </c>
      <c r="C84" s="28" t="s">
        <v>63</v>
      </c>
      <c r="D84" s="11">
        <f>SUM(D85:D125)</f>
        <v>913267.3299999998</v>
      </c>
      <c r="E84" s="46">
        <f>D84-2500</f>
        <v>910767.3299999998</v>
      </c>
      <c r="F84" s="46">
        <f>E84-D84</f>
        <v>-2500</v>
      </c>
    </row>
    <row r="85" spans="2:6" s="9" customFormat="1" ht="27" customHeight="1">
      <c r="B85" s="47" t="s">
        <v>218</v>
      </c>
      <c r="C85" s="20" t="s">
        <v>202</v>
      </c>
      <c r="D85" s="19">
        <f>11400+5700</f>
        <v>17100</v>
      </c>
      <c r="E85" s="46"/>
      <c r="F85" s="46"/>
    </row>
    <row r="86" spans="2:6" s="9" customFormat="1" ht="24" customHeight="1">
      <c r="B86" s="17" t="s">
        <v>190</v>
      </c>
      <c r="C86" s="20" t="s">
        <v>191</v>
      </c>
      <c r="D86" s="19">
        <f>999.2+2215.71</f>
        <v>3214.91</v>
      </c>
      <c r="E86" s="46"/>
      <c r="F86" s="46"/>
    </row>
    <row r="87" spans="2:6" s="9" customFormat="1" ht="52.5" customHeight="1">
      <c r="B87" s="17" t="s">
        <v>196</v>
      </c>
      <c r="C87" s="20" t="s">
        <v>197</v>
      </c>
      <c r="D87" s="19">
        <f>1000+2000+3424.6</f>
        <v>6424.6</v>
      </c>
      <c r="E87" s="46"/>
      <c r="F87" s="46"/>
    </row>
    <row r="88" spans="2:4" ht="64.5" customHeight="1">
      <c r="B88" s="17" t="s">
        <v>177</v>
      </c>
      <c r="C88" s="25" t="s">
        <v>178</v>
      </c>
      <c r="D88" s="19">
        <f>31976+7000+17000</f>
        <v>55976</v>
      </c>
    </row>
    <row r="89" spans="2:4" ht="48" customHeight="1">
      <c r="B89" s="17" t="s">
        <v>188</v>
      </c>
      <c r="C89" s="25" t="s">
        <v>189</v>
      </c>
      <c r="D89" s="19">
        <f>7000+4000+3336-4671.5-6328.5</f>
        <v>3336</v>
      </c>
    </row>
    <row r="90" spans="2:4" ht="39.75" customHeight="1">
      <c r="B90" s="17" t="s">
        <v>193</v>
      </c>
      <c r="C90" s="25" t="s">
        <v>192</v>
      </c>
      <c r="D90" s="19">
        <v>14148.8</v>
      </c>
    </row>
    <row r="91" spans="2:4" ht="39.75" customHeight="1">
      <c r="B91" s="17" t="s">
        <v>216</v>
      </c>
      <c r="C91" s="25" t="s">
        <v>217</v>
      </c>
      <c r="D91" s="19">
        <v>165000</v>
      </c>
    </row>
    <row r="92" spans="2:4" ht="25.5">
      <c r="B92" s="17" t="s">
        <v>90</v>
      </c>
      <c r="C92" s="25" t="s">
        <v>117</v>
      </c>
      <c r="D92" s="19">
        <v>9000</v>
      </c>
    </row>
    <row r="93" spans="2:4" ht="27.75" customHeight="1">
      <c r="B93" s="17" t="s">
        <v>204</v>
      </c>
      <c r="C93" s="25" t="s">
        <v>205</v>
      </c>
      <c r="D93" s="19">
        <v>500</v>
      </c>
    </row>
    <row r="94" spans="2:4" ht="66.75" customHeight="1">
      <c r="B94" s="17" t="s">
        <v>208</v>
      </c>
      <c r="C94" s="25" t="s">
        <v>209</v>
      </c>
      <c r="D94" s="19">
        <v>2912.9</v>
      </c>
    </row>
    <row r="95" spans="2:4" ht="51.75" customHeight="1">
      <c r="B95" s="17" t="s">
        <v>198</v>
      </c>
      <c r="C95" s="25" t="s">
        <v>199</v>
      </c>
      <c r="D95" s="19">
        <v>1056</v>
      </c>
    </row>
    <row r="96" spans="2:4" ht="38.25">
      <c r="B96" s="17" t="s">
        <v>183</v>
      </c>
      <c r="C96" s="25" t="s">
        <v>184</v>
      </c>
      <c r="D96" s="19">
        <v>4473.6</v>
      </c>
    </row>
    <row r="97" spans="2:4" ht="63.75">
      <c r="B97" s="17" t="s">
        <v>201</v>
      </c>
      <c r="C97" s="25" t="s">
        <v>185</v>
      </c>
      <c r="D97" s="19">
        <v>6425</v>
      </c>
    </row>
    <row r="98" spans="2:4" ht="92.25" customHeight="1">
      <c r="B98" s="17" t="s">
        <v>200</v>
      </c>
      <c r="C98" s="25" t="s">
        <v>203</v>
      </c>
      <c r="D98" s="19">
        <v>22640</v>
      </c>
    </row>
    <row r="99" spans="2:4" ht="30.75" customHeight="1">
      <c r="B99" s="17" t="s">
        <v>210</v>
      </c>
      <c r="C99" s="25" t="s">
        <v>211</v>
      </c>
      <c r="D99" s="19">
        <v>700</v>
      </c>
    </row>
    <row r="100" spans="2:4" ht="55.5" customHeight="1">
      <c r="B100" s="17" t="s">
        <v>212</v>
      </c>
      <c r="C100" s="25" t="s">
        <v>213</v>
      </c>
      <c r="D100" s="19">
        <v>4550.1</v>
      </c>
    </row>
    <row r="101" spans="2:4" ht="55.5" customHeight="1">
      <c r="B101" s="17" t="s">
        <v>235</v>
      </c>
      <c r="C101" s="25" t="s">
        <v>234</v>
      </c>
      <c r="D101" s="19">
        <v>9520</v>
      </c>
    </row>
    <row r="102" spans="2:4" ht="38.25">
      <c r="B102" s="48" t="s">
        <v>116</v>
      </c>
      <c r="C102" s="25" t="s">
        <v>98</v>
      </c>
      <c r="D102" s="19">
        <v>685.3</v>
      </c>
    </row>
    <row r="103" spans="2:4" ht="25.5">
      <c r="B103" s="49" t="s">
        <v>186</v>
      </c>
      <c r="C103" s="25" t="s">
        <v>187</v>
      </c>
      <c r="D103" s="19">
        <v>9837.9</v>
      </c>
    </row>
    <row r="104" spans="2:4" ht="89.25">
      <c r="B104" s="17" t="s">
        <v>76</v>
      </c>
      <c r="C104" s="25" t="s">
        <v>77</v>
      </c>
      <c r="D104" s="19">
        <f>425+2548.9+301.9</f>
        <v>3275.8</v>
      </c>
    </row>
    <row r="105" spans="2:4" ht="165.75">
      <c r="B105" s="17" t="s">
        <v>74</v>
      </c>
      <c r="C105" s="18" t="s">
        <v>118</v>
      </c>
      <c r="D105" s="19">
        <f>368206.5+50852.5</f>
        <v>419059</v>
      </c>
    </row>
    <row r="106" spans="2:4" ht="38.25">
      <c r="B106" s="17" t="s">
        <v>73</v>
      </c>
      <c r="C106" s="20" t="s">
        <v>78</v>
      </c>
      <c r="D106" s="19">
        <v>1635.2</v>
      </c>
    </row>
    <row r="107" spans="2:4" ht="25.5">
      <c r="B107" s="17" t="s">
        <v>72</v>
      </c>
      <c r="C107" s="20" t="s">
        <v>79</v>
      </c>
      <c r="D107" s="19">
        <v>441.1</v>
      </c>
    </row>
    <row r="108" spans="2:4" ht="25.5">
      <c r="B108" s="17" t="s">
        <v>80</v>
      </c>
      <c r="C108" s="20" t="s">
        <v>81</v>
      </c>
      <c r="D108" s="19">
        <v>3028.2</v>
      </c>
    </row>
    <row r="109" spans="2:4" ht="76.5">
      <c r="B109" s="50" t="s">
        <v>131</v>
      </c>
      <c r="C109" s="25" t="s">
        <v>119</v>
      </c>
      <c r="D109" s="19">
        <v>29997.7</v>
      </c>
    </row>
    <row r="110" spans="2:4" ht="63.75">
      <c r="B110" s="50" t="s">
        <v>132</v>
      </c>
      <c r="C110" s="25" t="s">
        <v>120</v>
      </c>
      <c r="D110" s="19">
        <f>3348-954</f>
        <v>2394</v>
      </c>
    </row>
    <row r="111" spans="2:4" ht="89.25">
      <c r="B111" s="48" t="s">
        <v>167</v>
      </c>
      <c r="C111" s="25" t="s">
        <v>163</v>
      </c>
      <c r="D111" s="19">
        <v>1641.6</v>
      </c>
    </row>
    <row r="112" spans="2:4" ht="63.75">
      <c r="B112" s="17" t="s">
        <v>102</v>
      </c>
      <c r="C112" s="20" t="s">
        <v>103</v>
      </c>
      <c r="D112" s="19">
        <v>1293.3</v>
      </c>
    </row>
    <row r="113" spans="2:4" ht="25.5">
      <c r="B113" s="50" t="s">
        <v>71</v>
      </c>
      <c r="C113" s="25" t="s">
        <v>121</v>
      </c>
      <c r="D113" s="19">
        <f>1822.8+1050</f>
        <v>2872.8</v>
      </c>
    </row>
    <row r="114" spans="2:4" ht="25.5">
      <c r="B114" s="50" t="s">
        <v>83</v>
      </c>
      <c r="C114" s="25" t="s">
        <v>122</v>
      </c>
      <c r="D114" s="19">
        <f>2595.3+1500</f>
        <v>4095.3</v>
      </c>
    </row>
    <row r="115" spans="2:4" ht="25.5">
      <c r="B115" s="50" t="s">
        <v>84</v>
      </c>
      <c r="C115" s="25" t="s">
        <v>123</v>
      </c>
      <c r="D115" s="19">
        <v>18345.6</v>
      </c>
    </row>
    <row r="116" spans="2:4" ht="63.75">
      <c r="B116" s="50" t="s">
        <v>82</v>
      </c>
      <c r="C116" s="25" t="s">
        <v>124</v>
      </c>
      <c r="D116" s="19">
        <v>20934.5</v>
      </c>
    </row>
    <row r="117" spans="2:4" ht="40.5" customHeight="1">
      <c r="B117" s="51" t="s">
        <v>170</v>
      </c>
      <c r="C117" s="25" t="s">
        <v>169</v>
      </c>
      <c r="D117" s="19">
        <v>8177.9</v>
      </c>
    </row>
    <row r="118" spans="2:4" ht="68.25" customHeight="1">
      <c r="B118" s="52" t="s">
        <v>214</v>
      </c>
      <c r="C118" s="25" t="s">
        <v>215</v>
      </c>
      <c r="D118" s="19">
        <v>454</v>
      </c>
    </row>
    <row r="119" spans="2:4" ht="38.25">
      <c r="B119" s="51" t="s">
        <v>86</v>
      </c>
      <c r="C119" s="25" t="s">
        <v>166</v>
      </c>
      <c r="D119" s="19">
        <v>247</v>
      </c>
    </row>
    <row r="120" spans="2:4" ht="30.75" customHeight="1">
      <c r="B120" s="48" t="s">
        <v>206</v>
      </c>
      <c r="C120" s="25" t="s">
        <v>207</v>
      </c>
      <c r="D120" s="19">
        <v>94.5</v>
      </c>
    </row>
    <row r="121" spans="2:4" ht="76.5">
      <c r="B121" s="48" t="s">
        <v>133</v>
      </c>
      <c r="C121" s="25" t="s">
        <v>125</v>
      </c>
      <c r="D121" s="19">
        <v>49832.2</v>
      </c>
    </row>
    <row r="122" spans="2:4" ht="12.75">
      <c r="B122" s="48" t="s">
        <v>233</v>
      </c>
      <c r="C122" s="25"/>
      <c r="D122" s="19">
        <v>59.4</v>
      </c>
    </row>
    <row r="123" spans="2:4" ht="52.5" customHeight="1">
      <c r="B123" s="48" t="s">
        <v>194</v>
      </c>
      <c r="C123" s="25" t="s">
        <v>195</v>
      </c>
      <c r="D123" s="19">
        <v>300</v>
      </c>
    </row>
    <row r="124" spans="2:4" ht="76.5">
      <c r="B124" s="53" t="s">
        <v>179</v>
      </c>
      <c r="C124" s="54" t="s">
        <v>181</v>
      </c>
      <c r="D124" s="19">
        <f>4066.72+272.7-46-28.9</f>
        <v>4264.52</v>
      </c>
    </row>
    <row r="125" spans="2:4" ht="63.75">
      <c r="B125" s="53" t="s">
        <v>180</v>
      </c>
      <c r="C125" s="54" t="s">
        <v>182</v>
      </c>
      <c r="D125" s="19">
        <f>1755.4+1839.9-272.7</f>
        <v>3322.6000000000004</v>
      </c>
    </row>
    <row r="126" ht="12.75">
      <c r="D126" s="55"/>
    </row>
    <row r="128" spans="2:4" ht="12.75">
      <c r="B128" s="56"/>
      <c r="C128" s="57"/>
      <c r="D128" s="58"/>
    </row>
    <row r="129" spans="2:4" ht="12.75">
      <c r="B129" s="56"/>
      <c r="C129" s="59"/>
      <c r="D129" s="60"/>
    </row>
    <row r="130" spans="2:4" ht="12.75">
      <c r="B130" s="61"/>
      <c r="C130" s="61"/>
      <c r="D130" s="62"/>
    </row>
    <row r="131" spans="2:4" ht="12.75">
      <c r="B131" s="63"/>
      <c r="C131" s="61"/>
      <c r="D131" s="62"/>
    </row>
    <row r="132" spans="2:4" ht="12.75">
      <c r="B132" s="61"/>
      <c r="C132" s="61"/>
      <c r="D132" s="62"/>
    </row>
    <row r="133" spans="2:4" ht="12.75">
      <c r="B133" s="61"/>
      <c r="C133" s="61"/>
      <c r="D133" s="62"/>
    </row>
    <row r="134" ht="12.75">
      <c r="D134" s="64"/>
    </row>
    <row r="135" ht="12.75">
      <c r="D135" s="64"/>
    </row>
    <row r="136" ht="12.75">
      <c r="D136" s="64"/>
    </row>
    <row r="137" ht="12.75">
      <c r="D137" s="64"/>
    </row>
    <row r="138" ht="12.75">
      <c r="D138" s="64"/>
    </row>
    <row r="139" ht="12.75">
      <c r="D139" s="64"/>
    </row>
    <row r="140" ht="12.75">
      <c r="D140" s="64"/>
    </row>
    <row r="141" ht="12.75">
      <c r="D141" s="64"/>
    </row>
    <row r="142" ht="12.75">
      <c r="D142" s="64"/>
    </row>
    <row r="143" ht="12.75">
      <c r="D143" s="64"/>
    </row>
  </sheetData>
  <sheetProtection/>
  <mergeCells count="4">
    <mergeCell ref="B5:D5"/>
    <mergeCell ref="B6:D6"/>
    <mergeCell ref="C2:D2"/>
    <mergeCell ref="C3:D3"/>
  </mergeCells>
  <printOptions/>
  <pageMargins left="0.7874015748031497" right="0.1968503937007874" top="0.1968503937007874" bottom="0.984251968503937" header="0.5118110236220472" footer="0.5118110236220472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Мурсалимова Светлана Рафисовна</cp:lastModifiedBy>
  <cp:lastPrinted>2013-10-08T08:49:33Z</cp:lastPrinted>
  <dcterms:created xsi:type="dcterms:W3CDTF">1996-10-08T23:32:33Z</dcterms:created>
  <dcterms:modified xsi:type="dcterms:W3CDTF">2013-10-09T09:26:10Z</dcterms:modified>
  <cp:category/>
  <cp:version/>
  <cp:contentType/>
  <cp:contentStatus/>
</cp:coreProperties>
</file>