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5" windowWidth="15195" windowHeight="8190"/>
  </bookViews>
  <sheets>
    <sheet name="2014" sheetId="1" r:id="rId1"/>
  </sheets>
  <definedNames>
    <definedName name="_xlnm.Print_Titles" localSheetId="0">'2014'!$7:$8</definedName>
    <definedName name="_xlnm.Print_Area" localSheetId="0">'2014'!$B$1:$F$120</definedName>
  </definedNames>
  <calcPr calcId="145621"/>
</workbook>
</file>

<file path=xl/calcChain.xml><?xml version="1.0" encoding="utf-8"?>
<calcChain xmlns="http://schemas.openxmlformats.org/spreadsheetml/2006/main">
  <c r="D13" i="1" l="1"/>
  <c r="D62" i="1"/>
  <c r="D61" i="1"/>
  <c r="D42" i="1"/>
  <c r="D25" i="1" l="1"/>
  <c r="D51" i="1"/>
  <c r="D14" i="1"/>
  <c r="D15" i="1"/>
  <c r="D16" i="1"/>
  <c r="D79" i="1"/>
  <c r="D76" i="1"/>
  <c r="D67" i="1"/>
  <c r="D72" i="1"/>
  <c r="D36" i="1"/>
  <c r="D32" i="1"/>
  <c r="D31" i="1"/>
  <c r="D28" i="1"/>
  <c r="D52" i="1"/>
  <c r="D55" i="1"/>
  <c r="D53" i="1"/>
  <c r="D74" i="1"/>
  <c r="D71" i="1"/>
  <c r="D64" i="1"/>
  <c r="D54" i="1"/>
  <c r="D57" i="1"/>
  <c r="D47" i="1"/>
  <c r="D59" i="1"/>
  <c r="D89" i="1" l="1"/>
  <c r="D117" i="1"/>
  <c r="D113" i="1"/>
  <c r="D112" i="1"/>
  <c r="D111" i="1"/>
  <c r="D109" i="1"/>
  <c r="D93" i="1"/>
  <c r="D86" i="1"/>
  <c r="D78" i="1" l="1"/>
  <c r="D58" i="1"/>
  <c r="D77" i="1"/>
  <c r="D26" i="1"/>
  <c r="D105" i="1" l="1"/>
  <c r="D84" i="1"/>
  <c r="D115" i="1" l="1"/>
  <c r="D106" i="1"/>
  <c r="D104" i="1"/>
  <c r="D103" i="1"/>
  <c r="D99" i="1"/>
  <c r="D96" i="1"/>
  <c r="D82" i="1" s="1"/>
  <c r="D69" i="1" l="1"/>
  <c r="D46" i="1"/>
  <c r="D80" i="1"/>
  <c r="D68" i="1"/>
  <c r="D66" i="1"/>
  <c r="D65" i="1"/>
  <c r="D34" i="1"/>
  <c r="D27" i="1"/>
  <c r="D24" i="1"/>
  <c r="D23" i="1"/>
  <c r="E79" i="1" l="1"/>
  <c r="D40" i="1"/>
  <c r="E59" i="1"/>
  <c r="E80" i="1"/>
  <c r="E57" i="1"/>
  <c r="D56" i="1"/>
  <c r="E67" i="1"/>
  <c r="D22" i="1"/>
  <c r="D12" i="1"/>
  <c r="E13" i="1"/>
  <c r="E71" i="1"/>
  <c r="D60" i="1" l="1"/>
  <c r="D49" i="1"/>
  <c r="D35" i="1"/>
  <c r="D33" i="1"/>
  <c r="D29" i="1"/>
  <c r="D17" i="1"/>
  <c r="D11" i="1"/>
  <c r="D39" i="1" l="1"/>
  <c r="D63" i="1"/>
  <c r="D81" i="1" s="1"/>
  <c r="D10" i="1" l="1"/>
  <c r="D9" i="1" s="1"/>
</calcChain>
</file>

<file path=xl/sharedStrings.xml><?xml version="1.0" encoding="utf-8"?>
<sst xmlns="http://schemas.openxmlformats.org/spreadsheetml/2006/main" count="230" uniqueCount="230">
  <si>
    <t>к решению Совета городского округа</t>
  </si>
  <si>
    <t>город Салават Республики Башкортостан</t>
  </si>
  <si>
    <t>Поступления доходов в бюджет городского округа город Салават Республики Башкортостан на 2014 год</t>
  </si>
  <si>
    <t>(тыс. рублей)</t>
  </si>
  <si>
    <t xml:space="preserve">Код </t>
  </si>
  <si>
    <t>Наименование кода вида доходов (группы, подгруппы, статьи, подстатьи, элемента), подвида доходов, классификации операций сектора государственного управления, относящихся к доходам бюджетов</t>
  </si>
  <si>
    <t>Сумма</t>
  </si>
  <si>
    <t>Всего</t>
  </si>
  <si>
    <t>100 00000 00 0000 000</t>
  </si>
  <si>
    <t>ДОХОДЫ</t>
  </si>
  <si>
    <t>101 00000 00 0000 000</t>
  </si>
  <si>
    <t>Налоги на прибыль, доходы</t>
  </si>
  <si>
    <t>101 02000 01 0000 110</t>
  </si>
  <si>
    <t>Налог на доходы физических лиц</t>
  </si>
  <si>
    <t>101 02010 01 0000 110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</si>
  <si>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</si>
  <si>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101 02020 01 0000 110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</si>
  <si>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</si>
  <si>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101 02030 01 0000 110</t>
  </si>
  <si>
    <t>Налог на доходы физических лиц с доходов,  полученных физическими лицами в соответствии со статьей 228 Налогового Кодекса Российской Федерации</t>
  </si>
  <si>
    <t>103 02000 01 0000 110</t>
  </si>
  <si>
    <t>Акцизы по подакцизным товарам (продукции), производимым на территории Российской Федерации</t>
  </si>
  <si>
    <t>103 02230 01 0000 110</t>
  </si>
  <si>
    <t>Доходы от уплаты акцизов на дизельное топливо, зачисляемые в консолидированные бюджеты субъектов Российской Федерации</t>
  </si>
  <si>
    <t>103 02240 01 0000 110</t>
  </si>
  <si>
    <t>Доходы от уплаты акцизов на моторные масла для дизельных и (или) карбюраторных (инжекторных) двигателей, зачисляемые в консолидированные бюджеты субъектов Российской Федерации</t>
  </si>
  <si>
    <t>103 02250 01 0000 110</t>
  </si>
  <si>
    <t>Доходы от уплаты акцизов на автомобильный бензин, производимый на территории Российской Федерации, зачисляемые в консолидированные бюджеты субъектов Российской Федерации</t>
  </si>
  <si>
    <t>103 02260 01 0000 110</t>
  </si>
  <si>
    <t>Доходы от уплаты акцизов на прямогонный бензин, производимый на территории Российской Федерации, зачисляемые в консолидированные бюджеты субъектов Российской Федерации</t>
  </si>
  <si>
    <t>105 00000 00 0000 110</t>
  </si>
  <si>
    <t>Налоги на совокупный доход</t>
  </si>
  <si>
    <t>105 01011 01 0000 110</t>
  </si>
  <si>
    <t>Налог, взимаемый с налогоплательщиков, выбравших в качестве объекта налогообложения доходы</t>
  </si>
  <si>
    <t>105 01021 01 0000 110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</si>
  <si>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</si>
  <si>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105 01050 01 0000 110</t>
  </si>
  <si>
    <t>Минимальный налог, зачисляемый в бюджеты субъектов Российской Федерации</t>
  </si>
  <si>
    <t>105 02010 02 0000 110</t>
  </si>
  <si>
    <t>Единый налог на вмененный доход для отдельных видов деятельности</t>
  </si>
  <si>
    <t>105 04010 02 0000 110</t>
  </si>
  <si>
    <t>Налог, взимаемый в связи с применением патентной системы налогообложения, зачисляемый в бюджеты городских округов</t>
  </si>
  <si>
    <t>106 00000 04 0000 110</t>
  </si>
  <si>
    <t>Налоги на имущество</t>
  </si>
  <si>
    <t>106 01020 04 0000 110</t>
  </si>
  <si>
    <t>Налог на имущество физических лиц, взимаемый по  ставкам, применяемым к объектам налогообложения, расположенным в границах городских округов</t>
  </si>
  <si>
    <t>106 06012 04 0000 110</t>
  </si>
  <si>
    <t>Земельный налог, взимаемый по ставкам, установленным в соответствии с подпунктом 1 пункта 1 статьи 394 Налогового кодекса Российской Федерации и применяемым к объектам налогообложения, расположенным в границах городских округов</t>
  </si>
  <si>
    <t>106 06022 04 0000 110</t>
  </si>
  <si>
    <t>Земельный налог, взимаемый по ставкам, установленным в соответствии с подпунктом 2 пункта 1 статьи 394 Налогового кодекса Российской Федерации и применяемым к объектам налогообложения, расположенным в границах городских округов</t>
  </si>
  <si>
    <t>107 00000 01 0000 110</t>
  </si>
  <si>
    <t xml:space="preserve">Налоги, сборы и регулярные платежи за пользование природными ресурсами </t>
  </si>
  <si>
    <t>107 01020 01 0000 110</t>
  </si>
  <si>
    <t>Налог на добычу общераспространенных полезных ископаемых</t>
  </si>
  <si>
    <t>108 00000 01 0000 110</t>
  </si>
  <si>
    <t>Государственная пошлина</t>
  </si>
  <si>
    <t>108 03010 01 0000 110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</si>
  <si>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</si>
  <si>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108 07150 01 0000 110</t>
  </si>
  <si>
    <t>Государственная пошлина за выдачу разрешения на установку рекламной конструкции</t>
  </si>
  <si>
    <t>108 07173 01 0000 110</t>
  </si>
  <si>
    <t>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 бюджеты городских округов</t>
  </si>
  <si>
    <t>Итого налоговых доходов</t>
  </si>
  <si>
    <t>1 11 00000 04 0000 120</t>
  </si>
  <si>
    <t>Доходы от использования имущества, находящегося в государственной и муниципальной собственности</t>
  </si>
  <si>
    <t>111 01040 04 0000 120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</si>
  <si>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городским округам</t>
  </si>
  <si>
    <t>111 05012 04 0000 120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</si>
  <si>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</si>
  <si>
    <t>111 05024 04 0000 120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</si>
  <si>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</t>
  </si>
  <si>
    <t>111 05074 04 0000 120</t>
  </si>
  <si>
    <t>Доходы от сдачи в аренду имущества, составляющего казну городских округов (за исключением земельных участков)</t>
  </si>
  <si>
    <t>111 07014 04 0000 120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</si>
  <si>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округами</t>
  </si>
  <si>
    <t>111 09034 04 0000 120</t>
  </si>
  <si>
    <t>Доходы от эксплуатации и использования имущества автомобильных дорог, находящихся в собственности городских округов</t>
  </si>
  <si>
    <t>111 09044 04 0000 120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</si>
  <si>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</si>
  <si>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1 12 01000 01 0000  120</t>
  </si>
  <si>
    <t>Платежи при пользовании природными ресурсами</t>
  </si>
  <si>
    <t>112 01010 01 0000 120</t>
  </si>
  <si>
    <t>Плата за выбросы загрязняющих веществ в атмосферный воздух стационарными объектами</t>
  </si>
  <si>
    <t>112 01020 01 0000 120</t>
  </si>
  <si>
    <t>Плата за выбросы загрязняющих веществ в атмосферный воздух передвижными объектами</t>
  </si>
  <si>
    <t>112 01030 01 0000 120</t>
  </si>
  <si>
    <t>Плата за выбросы загрязняющих веществ в водные объекты</t>
  </si>
  <si>
    <t>112 01040 01 0000 120</t>
  </si>
  <si>
    <t>Плата за размещение отходов производства и потребления</t>
  </si>
  <si>
    <t>112 01050 01 0000 120</t>
  </si>
  <si>
    <t>Плата за иные виды негативного воздействия на окружающую среду</t>
  </si>
  <si>
    <t>112 01070 01 0000 120</t>
  </si>
  <si>
    <t>Плата за выбросы загрязняющих веществ, образующихся при сжигании на факельных установках и (или) рассеивании попутного нефтяного газа</t>
  </si>
  <si>
    <t>113 00000 04 0000 130</t>
  </si>
  <si>
    <t>Доходы от оказания платных услуг (работ) и компенсации затрат государства</t>
  </si>
  <si>
    <t>113 01994 04 0000 130</t>
  </si>
  <si>
    <t>Прочие доходы от оказания платных услуг (работ) получателями средств  бюджетов городских округов</t>
  </si>
  <si>
    <t>114 00000 04 0000 000</t>
  </si>
  <si>
    <t>Доходы от продажи  материальных и нематериальных активов</t>
  </si>
  <si>
    <t>114 02043 04 0000 410</t>
  </si>
  <si>
    <t>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 в части реализации основных средств по указанному имуществу</t>
  </si>
  <si>
    <t>114 06012 04 0000 430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</si>
  <si>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округов</t>
  </si>
  <si>
    <t xml:space="preserve">116 00000 00 0000 140 </t>
  </si>
  <si>
    <t>Штрафы, санкции, возмещение ущерба</t>
  </si>
  <si>
    <t>116 03010 01 0000 140</t>
  </si>
  <si>
    <t>116 03030 01 0000 140</t>
  </si>
  <si>
    <t>Денежные взыскания (штрафы) за административные правонарушения в области налогов и сборов, предусмотренные Кодексом Российской Федерации об административных правонарушениях</t>
  </si>
  <si>
    <t>116 06000 01 0000 140</t>
  </si>
  <si>
    <t>Денежные взыскания (штрафы) за нарушение  законодательства о применении контрольно-кассовой техники при осуществлении наличных денежных расчетов и (или) расчетов с использованием платежных карт</t>
  </si>
  <si>
    <t>116 08010 01 0000 140</t>
  </si>
  <si>
    <t>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продукции</t>
  </si>
  <si>
    <t>Денежные взыскания (штрафы) и иные суммы, взыскиваемые с лиц, виновных в совершении преступлений, и в возмещение ущерба имуществу, зачисляемые в бюджеты городских округов</t>
  </si>
  <si>
    <t xml:space="preserve">116 25010 01 0000 140 </t>
  </si>
  <si>
    <t>Денежные взыскания (штрафы) за нарушение законодательства о недрах</t>
  </si>
  <si>
    <t>116 25050 01 0000 140</t>
  </si>
  <si>
    <t>Денежные взыскания (штрафы) за нарушение законодательства в области охраны окружающей среды</t>
  </si>
  <si>
    <t>116 25060 01 0000 140</t>
  </si>
  <si>
    <t>Денежные взыскания (штрафы) за нарушение земельного законодательства</t>
  </si>
  <si>
    <t>116 28000 01 0000 140</t>
  </si>
  <si>
    <t>Денежные взыскания (штрафы) за нарушение законодательства в области обеспечения санитарно-эпидемиологического благополучия человека и законодательства в сфере защиты прав потребителей</t>
  </si>
  <si>
    <t>116 30013 01 0000 140</t>
  </si>
  <si>
    <t>Денежные взыскания (штрафы) за нарушение правил перевозки крупногабаритных и тяжеловесных грузов по автомобильным дорогам общего пользования местного значения городских округов</t>
  </si>
  <si>
    <t>116 43000 01 0000 140</t>
  </si>
  <si>
    <t>Денежные взыскания (штрафы) за нарушение законодательства Российской Федерации об административных правонарушениях, предусмотренные статьей 20.25 Кодекса Российской Федерации об административных правонарушениях</t>
  </si>
  <si>
    <t>116 90040 04 0000 140</t>
  </si>
  <si>
    <t>Прочие поступления от денежных взысканий (штрафов) и иных сумм в возмещение ущерба, зачисляемые в бюджеты городских округов</t>
  </si>
  <si>
    <t>Итого неналоговых доходов</t>
  </si>
  <si>
    <t>2 00 00000 00 0000 000</t>
  </si>
  <si>
    <t>БЕЗВОЗМЕЗДНЫЕ ПОСТУПЛЕНИЯ</t>
  </si>
  <si>
    <t>2 02 01003 04 0000 151</t>
  </si>
  <si>
    <t>Дотации бюджетам городских округов на поддержку мер по обеспечению сбалансированности бюджетов</t>
  </si>
  <si>
    <t>Субсидии бюджетам городских округов на государственную поддержку малого и среднего предпринимательства, включая крестьянские (фермерские) хозяйства</t>
  </si>
  <si>
    <t>202 03020 04 0000 151</t>
  </si>
  <si>
    <t>Субвенции бюджетам городских округов на выплату единовременного пособия при всех формах устройства детей, лишенных родительского попечения, в семью</t>
  </si>
  <si>
    <t xml:space="preserve">202 03024 04 7202 151    </t>
  </si>
  <si>
    <t>Субвенции  бюджетам городских округов на социальную поддержку учащихся муниципальных общеобразовательных учреждений из многодетных малоимущих семей по обеспечению бесплатным питанием и школьной формой либо заменяющим её комплектом детской одежды для посещения школьных занятий</t>
  </si>
  <si>
    <t>202 03024 04 7206 151</t>
  </si>
  <si>
    <t xml:space="preserve">Субвенции бюджетам городских округов на  образование и обеспечение деятельности комиссии по делам несовершеннолетних и защите их прав </t>
  </si>
  <si>
    <t>202 03024 04 7210 151</t>
  </si>
  <si>
    <t xml:space="preserve">Субвенции  бюджетам городских округов на создание и  обеспечение деятельности административных комиссий </t>
  </si>
  <si>
    <t>202 03024 04 7211 151</t>
  </si>
  <si>
    <t>Субвенции бюджетам городских округов на организацию и осуществление деятельности по опеке и попечительству</t>
  </si>
  <si>
    <t>202 03024 04 7212 151</t>
  </si>
  <si>
    <t>Субвенции бюджетам городских округов Республики Башкортостан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общеообразовательных организациях в части расходов на оплату труда педагогических работников муниципальных дошкольных образовательных организаций и муниципальных общеобразовательных организаций, предоставляющих дошкольное образование</t>
  </si>
  <si>
    <t>202 03024 04 7213 151</t>
  </si>
  <si>
    <t>Субвенции бюджетам городских округов Республики Башкортостан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общеообразовательных организациях в части расходов на приобретение учебников и учебных пособий, средств обучения, игр, игрушек (за исключением расходов на содержание зданий и оплату коммунальных услуг) муниципальных дошкольных образовательных организаций и муниципальных дошкольных образовательных организаций и муниципальных общеобразовательных организаций, предоставляющих дошкольное образование</t>
  </si>
  <si>
    <t>202 03024 04 7214 151</t>
  </si>
  <si>
    <t>Субвенции бюджетам городских округов Республики Башкортостан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общеообразовательных организациях в части расходов на оплату труда педагогических работников муниципальных общеобразовательных организаций</t>
  </si>
  <si>
    <t>202 03024 04 7215 151</t>
  </si>
  <si>
    <t>Субвенции бюджетам городских округов Республики Башкортостан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общеообразовательных организациях в части расходов на приобретение учебников и учебных пособий, средств обучения, игр, игрушек (за исключением расходов на содержание зданий и оплату коммунальных услуг) муниципальных общеобразовательных организаций.</t>
  </si>
  <si>
    <t>202 03024 04 7231 151</t>
  </si>
  <si>
    <t>Субвенции бюджетам городских округов на организацию и обеспечение отдыха и оздоровление детей (за исключением организации отдыха детей в каникулярное время), за счет средств бюджета Республики Башкортостан</t>
  </si>
  <si>
    <t>202 03024 04 7232 151</t>
  </si>
  <si>
    <t>Субвенции бюджетам городских округов на выполнение передаваемых полномочий субъектов Российской Федерации на отдых и оздоровление детей-сирот и детей, оставшихся без попечения родителей, за счет средств бюджета Республики Башкортостан</t>
  </si>
  <si>
    <t>202 03024 04 7251 151</t>
  </si>
  <si>
    <t>Субвенции бюджетам городских округов на осуществление государственных полномочий по предоставлению бесплатного проезда детям-сиротам и детям, оставшимся без попечения родителей, обучающимся в образовательных учреждениях независимо от их организационно-правовой формы на период обучения</t>
  </si>
  <si>
    <t>202 03024 04 7253 151</t>
  </si>
  <si>
    <t>Субвенции бюджетам городских округов Республики Башкортостан на мероприятия по предупреждению и ликвидации болезней животных, их лечению, защите населения от болезней, общих для человека и животных</t>
  </si>
  <si>
    <t>202 03119 04 0000 151</t>
  </si>
  <si>
    <t>202 03027 04 7221 151</t>
  </si>
  <si>
    <t>Субвенции бюджетам городских округов на содержание ребёнка в приемной семье</t>
  </si>
  <si>
    <t>202 03027 04 7222 151</t>
  </si>
  <si>
    <t>Субвенции бюджетам городских округов на выплату вознаграждения причитающегося  приемному родителю</t>
  </si>
  <si>
    <t>202 03027 04 7223 151</t>
  </si>
  <si>
    <t>Субвенции бюджетам городских округов  на содержание ребенка в  семье опекуна</t>
  </si>
  <si>
    <t>202 03029 04 0000 151</t>
  </si>
  <si>
    <t>Субвенции бюджетам городских округов на компенсацию части родительской платы за содержание ребенка в муниципальных образовательных учреждениях, реализующих основную общеобразовательную программу дошкольного образования</t>
  </si>
  <si>
    <t>202 04999 04 7314 151</t>
  </si>
  <si>
    <t>Прочие межбюджетные трансферты, передаваемые бюджетам городских округов на выплату ежемесячной надбавки к заработной плате работникам государственных и муниципальных образовательных учреждений, реализующих основную общеобразовательную программу дошкольного образования</t>
  </si>
  <si>
    <t xml:space="preserve">Денежные взыскания (штрафы) за нарушение законодательства о налогах и сборах, предусмотренные статьями 116, 118, 1191, пунктами 1 и 2 статьи 120, статьями 125, 126, 128, 129, 1291, 132, 133, 134, 135, 135.1 Налогового кодекса Российской Федерации </t>
  </si>
  <si>
    <t>Субсидии бюджетам городских округов на  бюджетные инвестиции в объекты капитального строительства собственности муниципальных образований</t>
  </si>
  <si>
    <t>202 02009 04 0000 151</t>
  </si>
  <si>
    <t>202 01003 04 0000 151</t>
  </si>
  <si>
    <t>202 02077 04 0000 151</t>
  </si>
  <si>
    <t>218 04010 04 0000 180</t>
  </si>
  <si>
    <t>218 04020 04 0000 180</t>
  </si>
  <si>
    <t>Доходы бюджетов городских округов от возврата остатков субсидий, субвенций и иных межбюджетных трансфертов, имеющих целевое назначение, прошлых лет из бюджетов государственных внебюджетных фондов; Доходы бюджетов городских округов от возврата бюджетными учреждениями остатков субсидий прошлых лет</t>
  </si>
  <si>
    <t>Доходы бюджетов городских округов от возврата автономными учреждениями остатков субсидий прошлых лет</t>
  </si>
  <si>
    <t>202 02999 04 7105 151</t>
  </si>
  <si>
    <t>Субвенции бюджетам городских округов на предоставление жилых помещений детям-сиротам и детям, оставшимся без попечения родителей, лицам из  их числа по договорам найма специализированных жилых помещений</t>
  </si>
  <si>
    <t>202 02999 04 7116 151</t>
  </si>
  <si>
    <t>Субсидии бюджетам городских округов на реализацию адресной программы Республики Башкортостан на период 2011-2015 годов по замене и модернизации лифтов, отработавших нормативный срок службы</t>
  </si>
  <si>
    <t>Субсидии бюджетам городских округов на софинансирование расходов по обеспечению устойчивого функционирования коммунальных организаций, поставляющих коммунальные ресурсы для предоставления коммунальных услуг населению по тарифам, не обеспечивающим возмещение издержек, и подготовке объектов коммунального хозяйства к работе в осенне-зимний период</t>
  </si>
  <si>
    <t>202 02216 04 0000 151</t>
  </si>
  <si>
    <t>Субсидии бюджетам городских округов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</si>
  <si>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202 02999 04 7101 151</t>
  </si>
  <si>
    <t>Субсидии бюджетам городских округов на софинансирование расходных обязательств</t>
  </si>
  <si>
    <t>101 02040 01 0000 110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</si>
  <si>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у физических лиц на основании патента в соответствии со статьей 227.1 Налогового кодекса Российской Федерации</t>
  </si>
  <si>
    <t>105 03000 01 0000 110</t>
  </si>
  <si>
    <t>Единый сельскохозяйственный налог</t>
  </si>
  <si>
    <t>116 30030 01 0000 140</t>
  </si>
  <si>
    <t>Прочие денежные взыскания (штрафы) за правонарушения в области дорожного движения</t>
  </si>
  <si>
    <t>113 02994 04 0000 130</t>
  </si>
  <si>
    <t>Прочие доходы от компенсации затрат бюджетов городских округов</t>
  </si>
  <si>
    <t>117 05040 04 0000 180</t>
  </si>
  <si>
    <t>Прочие неналоговые доходы бюджетов городских округов</t>
  </si>
  <si>
    <t>111 05034 04 0000 120</t>
  </si>
  <si>
    <t>Доходы от сдачи в аренду имущества, находящегося в оперативном управлении органов управления городских округов и созданных ими учреждений (за исключением имущества муниципальных бюджетных и автономных учреждений)</t>
  </si>
  <si>
    <t>116 25084 04 0000 140</t>
  </si>
  <si>
    <t>Денежные взыскания (штрафы) за нарушение водного законодательства, установленное на водных объектах, находящихся в собственности городских округов</t>
  </si>
  <si>
    <t>113 02064 04 0000 130</t>
  </si>
  <si>
    <t>Доходы, поступающие в порядке возмещения расходов, понесенных в связи с эксплуатацией имущества городских округов</t>
  </si>
  <si>
    <t>116 51020 02 0000 140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</si>
  <si>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городских округов</t>
  </si>
  <si>
    <t>116 25030 01 0000 140</t>
  </si>
  <si>
    <t>Денежные взыскания (штрафы) за нарушение законодательства Российской Федерации об охране и использовании животного мира</t>
  </si>
  <si>
    <t>202 02008 04 0000 151</t>
  </si>
  <si>
    <t>Субсидии бюджетам городских округов на обеспечение жильем молодых семей</t>
  </si>
  <si>
    <t>202 02999 04 7114 151</t>
  </si>
  <si>
    <t>202 02999 04 7122 151</t>
  </si>
  <si>
    <t>202 02999 04 7124 151</t>
  </si>
  <si>
    <t>202 02999 04 7125 151</t>
  </si>
  <si>
    <t>Субсидии на софинансирование расходов муниципальных образований, возникающих при поэтапном доведении к 2018 году средней заработной платы педагогических работников муниципальных учреждений дополнительного образования до средней заработной платы учителей в Республике Башкортостан</t>
  </si>
  <si>
    <t>202 04999 04 7301 151</t>
  </si>
  <si>
    <t>202 04999 04 7505 151</t>
  </si>
  <si>
    <t>Межбюджетные трансферты, передаваемые бюджетам на премирование победителей республиканского конкурса "Лучший многоквартирный дом"</t>
  </si>
  <si>
    <t>202 02999 04 7123 151</t>
  </si>
  <si>
    <t>202 02051 04 0000 151</t>
  </si>
  <si>
    <t>Субсидии бюджетам городских округов на реализацию федеральных целевых программ (на реализацию мероприятий ФЦП "Культура России (2012-2018 годы)")</t>
  </si>
  <si>
    <t>202 02999 04 7131 151</t>
  </si>
  <si>
    <t>Субсидии бюджетам городских округов на премирование победителей республиканского конкурса "Самое благоустроенное городское (сельское) поселение Республики Башкортостан"</t>
  </si>
  <si>
    <t>Субсидии бюджетам городских округов на софинансирование расходов муниципальных образований на текущее содержание введенных дополнительных мест в дошкольных образовательных организациях</t>
  </si>
  <si>
    <t>Субсидии бюджетам городских округов на подготовку и переподготовку квалифицированных специалистов для нужд жилищно-коммунальной отрасли</t>
  </si>
  <si>
    <t>Субсидии бюджетам городских округов на софинансирование расходов муниципальных образований, возникающих при поэтапном доведении к 2018 году средней заработной платы работников муниципальных учреждений культуры до средней заработной платы в Республике Башкортостан</t>
  </si>
  <si>
    <t>Субсидии бюджетам городских округов на формирование сети базовых общеобразовательных организаций, в которых созданы условия для инклюзивного образования детей-инвалидов</t>
  </si>
  <si>
    <t>116 21040  04 0000 140</t>
  </si>
  <si>
    <t>Прочие межбюджетные трансферты, передаваемые бюджетам городских округов (на приобретение школьно-письменных принадлежностей для первоклассников из многодетных малообеспеченных семей, с правом перераспределения)</t>
  </si>
  <si>
    <t>Приложение №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</si>
</sst>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6" x14ac:knownFonts="1"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i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 vertical="center" wrapText="1"/>
    </xf>
    <xf numFmtId="0" fontId="1" fillId="0" borderId="0" xfId="0" applyFont="1" applyAlignment="1">
      <alignment horizontal="right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right" vertical="center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vertical="top" wrapText="1"/>
    </xf>
    <xf numFmtId="0" fontId="1" fillId="0" borderId="2" xfId="0" applyFont="1" applyBorder="1" applyAlignment="1">
      <alignment horizontal="left" vertical="center" wrapText="1"/>
    </xf>
    <xf numFmtId="0" fontId="1" fillId="0" borderId="2" xfId="0" applyNumberFormat="1" applyFont="1" applyBorder="1" applyAlignment="1">
      <alignment vertical="top" wrapText="1"/>
    </xf>
    <xf numFmtId="164" fontId="1" fillId="0" borderId="2" xfId="0" applyNumberFormat="1" applyFont="1" applyBorder="1" applyAlignment="1">
      <alignment horizontal="right" vertical="center"/>
    </xf>
    <xf numFmtId="0" fontId="1" fillId="0" borderId="2" xfId="0" applyFont="1" applyBorder="1" applyAlignment="1">
      <alignment vertical="top" wrapText="1"/>
    </xf>
    <xf numFmtId="4" fontId="1" fillId="0" borderId="2" xfId="0" applyNumberFormat="1" applyFont="1" applyBorder="1" applyAlignment="1">
      <alignment horizontal="right" vertical="center"/>
    </xf>
    <xf numFmtId="0" fontId="1" fillId="0" borderId="2" xfId="0" applyFont="1" applyBorder="1" applyAlignment="1">
      <alignment horizontal="left" vertical="top" wrapText="1"/>
    </xf>
    <xf numFmtId="0" fontId="3" fillId="0" borderId="2" xfId="0" applyFont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0" fontId="2" fillId="0" borderId="2" xfId="0" applyFont="1" applyBorder="1" applyAlignment="1">
      <alignment horizontal="left" vertical="top" wrapText="1"/>
    </xf>
    <xf numFmtId="49" fontId="1" fillId="0" borderId="2" xfId="0" applyNumberFormat="1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left" vertical="top" wrapText="1"/>
    </xf>
    <xf numFmtId="0" fontId="5" fillId="0" borderId="2" xfId="0" applyFont="1" applyBorder="1" applyAlignment="1">
      <alignment horizontal="left" vertical="center" wrapText="1"/>
    </xf>
    <xf numFmtId="164" fontId="5" fillId="0" borderId="2" xfId="0" applyNumberFormat="1" applyFont="1" applyBorder="1" applyAlignment="1">
      <alignment horizontal="right" vertical="center"/>
    </xf>
    <xf numFmtId="164" fontId="1" fillId="0" borderId="2" xfId="0" applyNumberFormat="1" applyFont="1" applyBorder="1" applyAlignment="1">
      <alignment horizontal="right" vertical="center" wrapText="1"/>
    </xf>
    <xf numFmtId="49" fontId="1" fillId="0" borderId="2" xfId="0" applyNumberFormat="1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vertical="top" wrapText="1"/>
    </xf>
    <xf numFmtId="164" fontId="2" fillId="0" borderId="2" xfId="0" applyNumberFormat="1" applyFont="1" applyBorder="1" applyAlignment="1">
      <alignment horizontal="right" vertical="center" wrapText="1"/>
    </xf>
    <xf numFmtId="0" fontId="1" fillId="0" borderId="2" xfId="0" applyFont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top" wrapText="1"/>
    </xf>
    <xf numFmtId="164" fontId="1" fillId="2" borderId="2" xfId="0" applyNumberFormat="1" applyFont="1" applyFill="1" applyBorder="1" applyAlignment="1">
      <alignment horizontal="right" vertical="center" wrapText="1"/>
    </xf>
    <xf numFmtId="3" fontId="1" fillId="0" borderId="2" xfId="0" applyNumberFormat="1" applyFont="1" applyBorder="1" applyAlignment="1">
      <alignment horizontal="left" vertical="center" wrapText="1"/>
    </xf>
    <xf numFmtId="3" fontId="1" fillId="2" borderId="2" xfId="0" applyNumberFormat="1" applyFont="1" applyFill="1" applyBorder="1" applyAlignment="1">
      <alignment horizontal="left" vertical="center" wrapText="1"/>
    </xf>
    <xf numFmtId="164" fontId="1" fillId="2" borderId="2" xfId="0" applyNumberFormat="1" applyFont="1" applyFill="1" applyBorder="1" applyAlignment="1">
      <alignment horizontal="right" vertical="center"/>
    </xf>
    <xf numFmtId="0" fontId="1" fillId="2" borderId="2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vertical="top" wrapText="1"/>
    </xf>
    <xf numFmtId="49" fontId="1" fillId="0" borderId="2" xfId="0" applyNumberFormat="1" applyFont="1" applyBorder="1" applyAlignment="1">
      <alignment horizontal="left" vertical="center"/>
    </xf>
    <xf numFmtId="0" fontId="1" fillId="0" borderId="2" xfId="0" applyNumberFormat="1" applyFont="1" applyBorder="1" applyAlignment="1">
      <alignment horizontal="left" vertical="top" wrapText="1"/>
    </xf>
    <xf numFmtId="0" fontId="2" fillId="0" borderId="0" xfId="0" applyFont="1" applyAlignment="1">
      <alignment vertical="center"/>
    </xf>
    <xf numFmtId="0" fontId="1" fillId="2" borderId="0" xfId="0" applyFont="1" applyFill="1" applyAlignment="1">
      <alignment vertical="center"/>
    </xf>
    <xf numFmtId="0" fontId="1" fillId="2" borderId="0" xfId="0" applyFont="1" applyFill="1"/>
    <xf numFmtId="165" fontId="1" fillId="0" borderId="0" xfId="0" applyNumberFormat="1" applyFont="1" applyAlignment="1">
      <alignment vertical="center"/>
    </xf>
    <xf numFmtId="0" fontId="1" fillId="0" borderId="1" xfId="0" applyFont="1" applyBorder="1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  <xf numFmtId="0" fontId="2" fillId="0" borderId="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6"/>
  <sheetViews>
    <sheetView tabSelected="1" topLeftCell="B115" zoomScale="85" zoomScaleNormal="85" zoomScaleSheetLayoutView="130" workbookViewId="0">
      <selection activeCell="B116" sqref="B116"/>
    </sheetView>
  </sheetViews>
  <sheetFormatPr defaultRowHeight="12.75" x14ac:dyDescent="0.2"/>
  <cols>
    <col min="1" max="1" width="5.7109375" style="1" hidden="1" customWidth="1"/>
    <col min="2" max="2" width="24.42578125" style="1" customWidth="1"/>
    <col min="3" max="3" width="46.28515625" style="1" customWidth="1"/>
    <col min="4" max="4" width="15.140625" style="1" customWidth="1"/>
    <col min="5" max="5" width="0" style="1" hidden="1" customWidth="1"/>
    <col min="6" max="6" width="3.140625" style="1" hidden="1" customWidth="1"/>
    <col min="7" max="16384" width="9.140625" style="1"/>
  </cols>
  <sheetData>
    <row r="1" spans="2:5" ht="13.5" customHeight="1" x14ac:dyDescent="0.2">
      <c r="C1" s="2"/>
      <c r="D1" s="3" t="s">
        <v>229</v>
      </c>
    </row>
    <row r="2" spans="2:5" x14ac:dyDescent="0.2">
      <c r="C2" s="44" t="s">
        <v>0</v>
      </c>
      <c r="D2" s="44"/>
    </row>
    <row r="3" spans="2:5" x14ac:dyDescent="0.2">
      <c r="C3" s="44" t="s">
        <v>1</v>
      </c>
      <c r="D3" s="44"/>
    </row>
    <row r="4" spans="2:5" x14ac:dyDescent="0.2">
      <c r="C4" s="2"/>
      <c r="D4" s="2"/>
    </row>
    <row r="5" spans="2:5" ht="28.5" customHeight="1" x14ac:dyDescent="0.2">
      <c r="B5" s="45" t="s">
        <v>2</v>
      </c>
      <c r="C5" s="45"/>
      <c r="D5" s="45"/>
    </row>
    <row r="6" spans="2:5" x14ac:dyDescent="0.2">
      <c r="B6" s="43" t="s">
        <v>3</v>
      </c>
      <c r="C6" s="43"/>
      <c r="D6" s="43"/>
    </row>
    <row r="7" spans="2:5" ht="63.75" x14ac:dyDescent="0.2">
      <c r="B7" s="4" t="s">
        <v>4</v>
      </c>
      <c r="C7" s="4" t="s">
        <v>5</v>
      </c>
      <c r="D7" s="5" t="s">
        <v>6</v>
      </c>
    </row>
    <row r="8" spans="2:5" s="39" customFormat="1" x14ac:dyDescent="0.2">
      <c r="B8" s="5">
        <v>1</v>
      </c>
      <c r="C8" s="5">
        <v>2</v>
      </c>
      <c r="D8" s="5">
        <v>3</v>
      </c>
    </row>
    <row r="9" spans="2:5" s="39" customFormat="1" x14ac:dyDescent="0.2">
      <c r="B9" s="7"/>
      <c r="C9" s="7" t="s">
        <v>7</v>
      </c>
      <c r="D9" s="6">
        <f>SUM(D10+D82)</f>
        <v>2068375.2250000001</v>
      </c>
    </row>
    <row r="10" spans="2:5" s="39" customFormat="1" x14ac:dyDescent="0.2">
      <c r="B10" s="7" t="s">
        <v>8</v>
      </c>
      <c r="C10" s="8" t="s">
        <v>9</v>
      </c>
      <c r="D10" s="6">
        <f>SUM(D39+D81)</f>
        <v>1161126</v>
      </c>
    </row>
    <row r="11" spans="2:5" s="39" customFormat="1" x14ac:dyDescent="0.2">
      <c r="B11" s="7" t="s">
        <v>10</v>
      </c>
      <c r="C11" s="8" t="s">
        <v>11</v>
      </c>
      <c r="D11" s="6">
        <f>SUM(D12)</f>
        <v>432347</v>
      </c>
    </row>
    <row r="12" spans="2:5" s="39" customFormat="1" x14ac:dyDescent="0.2">
      <c r="B12" s="9" t="s">
        <v>12</v>
      </c>
      <c r="C12" s="10" t="s">
        <v>13</v>
      </c>
      <c r="D12" s="6">
        <f>SUM(D13+D14+D15+D16)</f>
        <v>432347</v>
      </c>
    </row>
    <row r="13" spans="2:5" ht="80.25" customHeight="1" x14ac:dyDescent="0.2">
      <c r="B13" s="11" t="s">
        <v>14</v>
      </c>
      <c r="C13" s="12" t="s">
        <v>15</v>
      </c>
      <c r="D13" s="13">
        <f>438693-2576-8-18453-4104-1294</f>
        <v>412258</v>
      </c>
      <c r="E13" s="1">
        <f>-2576-8</f>
        <v>-2584</v>
      </c>
    </row>
    <row r="14" spans="2:5" ht="102" customHeight="1" x14ac:dyDescent="0.2">
      <c r="B14" s="11" t="s">
        <v>16</v>
      </c>
      <c r="C14" s="12" t="s">
        <v>17</v>
      </c>
      <c r="D14" s="13">
        <f>289+446+23+25</f>
        <v>783</v>
      </c>
    </row>
    <row r="15" spans="2:5" ht="51.75" customHeight="1" x14ac:dyDescent="0.2">
      <c r="B15" s="11" t="s">
        <v>18</v>
      </c>
      <c r="C15" s="14" t="s">
        <v>19</v>
      </c>
      <c r="D15" s="13">
        <f>1700+2576+14944+20+40</f>
        <v>19280</v>
      </c>
      <c r="E15" s="1">
        <v>2576</v>
      </c>
    </row>
    <row r="16" spans="2:5" ht="93.75" customHeight="1" x14ac:dyDescent="0.2">
      <c r="B16" s="11" t="s">
        <v>188</v>
      </c>
      <c r="C16" s="14" t="s">
        <v>189</v>
      </c>
      <c r="D16" s="13">
        <f>8+14+2+2</f>
        <v>26</v>
      </c>
      <c r="E16" s="1">
        <v>8</v>
      </c>
    </row>
    <row r="17" spans="2:5" s="39" customFormat="1" ht="39" customHeight="1" x14ac:dyDescent="0.2">
      <c r="B17" s="9" t="s">
        <v>20</v>
      </c>
      <c r="C17" s="10" t="s">
        <v>21</v>
      </c>
      <c r="D17" s="15">
        <f>D18+D19+D20+D21</f>
        <v>3273</v>
      </c>
    </row>
    <row r="18" spans="2:5" ht="36.75" customHeight="1" x14ac:dyDescent="0.2">
      <c r="B18" s="16" t="s">
        <v>22</v>
      </c>
      <c r="C18" s="17" t="s">
        <v>23</v>
      </c>
      <c r="D18" s="15">
        <v>1435</v>
      </c>
    </row>
    <row r="19" spans="2:5" ht="51.75" customHeight="1" x14ac:dyDescent="0.2">
      <c r="B19" s="11" t="s">
        <v>24</v>
      </c>
      <c r="C19" s="17" t="s">
        <v>25</v>
      </c>
      <c r="D19" s="15">
        <v>21</v>
      </c>
    </row>
    <row r="20" spans="2:5" s="39" customFormat="1" ht="48.75" customHeight="1" x14ac:dyDescent="0.2">
      <c r="B20" s="11" t="s">
        <v>26</v>
      </c>
      <c r="C20" s="17" t="s">
        <v>27</v>
      </c>
      <c r="D20" s="15">
        <v>1744</v>
      </c>
    </row>
    <row r="21" spans="2:5" s="39" customFormat="1" ht="48.75" customHeight="1" x14ac:dyDescent="0.2">
      <c r="B21" s="11" t="s">
        <v>28</v>
      </c>
      <c r="C21" s="18" t="s">
        <v>29</v>
      </c>
      <c r="D21" s="15">
        <v>73</v>
      </c>
    </row>
    <row r="22" spans="2:5" s="39" customFormat="1" x14ac:dyDescent="0.2">
      <c r="B22" s="9" t="s">
        <v>30</v>
      </c>
      <c r="C22" s="19" t="s">
        <v>31</v>
      </c>
      <c r="D22" s="6">
        <f>D23+D24+D28+D26+D25+D27</f>
        <v>117323</v>
      </c>
    </row>
    <row r="23" spans="2:5" s="39" customFormat="1" ht="30" customHeight="1" x14ac:dyDescent="0.2">
      <c r="B23" s="11" t="s">
        <v>32</v>
      </c>
      <c r="C23" s="16" t="s">
        <v>33</v>
      </c>
      <c r="D23" s="13">
        <f>6000-225</f>
        <v>5775</v>
      </c>
    </row>
    <row r="24" spans="2:5" s="39" customFormat="1" ht="38.25" x14ac:dyDescent="0.2">
      <c r="B24" s="11" t="s">
        <v>34</v>
      </c>
      <c r="C24" s="16" t="s">
        <v>35</v>
      </c>
      <c r="D24" s="13">
        <f>1575+225</f>
        <v>1800</v>
      </c>
    </row>
    <row r="25" spans="2:5" ht="27.75" customHeight="1" x14ac:dyDescent="0.2">
      <c r="B25" s="20" t="s">
        <v>36</v>
      </c>
      <c r="C25" s="21" t="s">
        <v>37</v>
      </c>
      <c r="D25" s="13">
        <f>525+13+50+4</f>
        <v>592</v>
      </c>
      <c r="E25" s="1">
        <v>13</v>
      </c>
    </row>
    <row r="26" spans="2:5" ht="26.25" customHeight="1" x14ac:dyDescent="0.2">
      <c r="B26" s="11" t="s">
        <v>38</v>
      </c>
      <c r="C26" s="14" t="s">
        <v>39</v>
      </c>
      <c r="D26" s="13">
        <f>105000-852-58</f>
        <v>104090</v>
      </c>
    </row>
    <row r="27" spans="2:5" ht="17.25" customHeight="1" x14ac:dyDescent="0.2">
      <c r="B27" s="11" t="s">
        <v>190</v>
      </c>
      <c r="C27" s="14" t="s">
        <v>191</v>
      </c>
      <c r="D27" s="13">
        <f>6+2</f>
        <v>8</v>
      </c>
      <c r="E27" s="1">
        <v>6</v>
      </c>
    </row>
    <row r="28" spans="2:5" ht="42.75" customHeight="1" x14ac:dyDescent="0.2">
      <c r="B28" s="11" t="s">
        <v>40</v>
      </c>
      <c r="C28" s="14" t="s">
        <v>41</v>
      </c>
      <c r="D28" s="13">
        <f>4200+800+58</f>
        <v>5058</v>
      </c>
    </row>
    <row r="29" spans="2:5" s="39" customFormat="1" x14ac:dyDescent="0.2">
      <c r="B29" s="9" t="s">
        <v>42</v>
      </c>
      <c r="C29" s="19" t="s">
        <v>43</v>
      </c>
      <c r="D29" s="6">
        <f>SUM(D30+D31+D32)</f>
        <v>142640</v>
      </c>
    </row>
    <row r="30" spans="2:5" ht="51" customHeight="1" x14ac:dyDescent="0.2">
      <c r="B30" s="11" t="s">
        <v>44</v>
      </c>
      <c r="C30" s="14" t="s">
        <v>45</v>
      </c>
      <c r="D30" s="13">
        <v>8925</v>
      </c>
    </row>
    <row r="31" spans="2:5" ht="63.75" customHeight="1" x14ac:dyDescent="0.2">
      <c r="B31" s="11" t="s">
        <v>46</v>
      </c>
      <c r="C31" s="14" t="s">
        <v>47</v>
      </c>
      <c r="D31" s="13">
        <f>883+1225+1935+1447</f>
        <v>5490</v>
      </c>
      <c r="E31" s="1">
        <v>1225</v>
      </c>
    </row>
    <row r="32" spans="2:5" ht="66" customHeight="1" x14ac:dyDescent="0.2">
      <c r="B32" s="11" t="s">
        <v>48</v>
      </c>
      <c r="C32" s="14" t="s">
        <v>49</v>
      </c>
      <c r="D32" s="13">
        <f>128478-1935+1682</f>
        <v>128225</v>
      </c>
    </row>
    <row r="33" spans="2:5" s="39" customFormat="1" ht="25.5" x14ac:dyDescent="0.2">
      <c r="B33" s="9" t="s">
        <v>50</v>
      </c>
      <c r="C33" s="10" t="s">
        <v>51</v>
      </c>
      <c r="D33" s="6">
        <f>SUM(D34)</f>
        <v>549</v>
      </c>
    </row>
    <row r="34" spans="2:5" ht="25.5" x14ac:dyDescent="0.2">
      <c r="B34" s="11" t="s">
        <v>52</v>
      </c>
      <c r="C34" s="14" t="s">
        <v>53</v>
      </c>
      <c r="D34" s="13">
        <f>735-186</f>
        <v>549</v>
      </c>
    </row>
    <row r="35" spans="2:5" s="39" customFormat="1" x14ac:dyDescent="0.2">
      <c r="B35" s="9" t="s">
        <v>54</v>
      </c>
      <c r="C35" s="19" t="s">
        <v>55</v>
      </c>
      <c r="D35" s="6">
        <f>SUM(D36+D37+D38)</f>
        <v>11936</v>
      </c>
    </row>
    <row r="36" spans="2:5" ht="42" customHeight="1" x14ac:dyDescent="0.2">
      <c r="B36" s="11" t="s">
        <v>56</v>
      </c>
      <c r="C36" s="14" t="s">
        <v>57</v>
      </c>
      <c r="D36" s="13">
        <f>8530+3247+86</f>
        <v>11863</v>
      </c>
    </row>
    <row r="37" spans="2:5" ht="25.5" x14ac:dyDescent="0.2">
      <c r="B37" s="11" t="s">
        <v>58</v>
      </c>
      <c r="C37" s="14" t="s">
        <v>59</v>
      </c>
      <c r="D37" s="13">
        <v>48</v>
      </c>
    </row>
    <row r="38" spans="2:5" ht="96" customHeight="1" x14ac:dyDescent="0.2">
      <c r="B38" s="11" t="s">
        <v>60</v>
      </c>
      <c r="C38" s="12" t="s">
        <v>61</v>
      </c>
      <c r="D38" s="13">
        <v>25</v>
      </c>
    </row>
    <row r="39" spans="2:5" s="39" customFormat="1" ht="13.5" x14ac:dyDescent="0.2">
      <c r="B39" s="22"/>
      <c r="C39" s="10" t="s">
        <v>62</v>
      </c>
      <c r="D39" s="23">
        <f>SUM(D11+D17+D22+D29+D35+D33)</f>
        <v>708068</v>
      </c>
    </row>
    <row r="40" spans="2:5" s="39" customFormat="1" ht="39" customHeight="1" x14ac:dyDescent="0.2">
      <c r="B40" s="9" t="s">
        <v>63</v>
      </c>
      <c r="C40" s="10" t="s">
        <v>64</v>
      </c>
      <c r="D40" s="6">
        <f>SUM(D41:D48)</f>
        <v>265868</v>
      </c>
    </row>
    <row r="41" spans="2:5" ht="48.75" customHeight="1" x14ac:dyDescent="0.2">
      <c r="B41" s="11" t="s">
        <v>65</v>
      </c>
      <c r="C41" s="14" t="s">
        <v>66</v>
      </c>
      <c r="D41" s="13">
        <v>4000</v>
      </c>
    </row>
    <row r="42" spans="2:5" ht="85.5" customHeight="1" x14ac:dyDescent="0.2">
      <c r="B42" s="11" t="s">
        <v>67</v>
      </c>
      <c r="C42" s="12" t="s">
        <v>68</v>
      </c>
      <c r="D42" s="13">
        <f>313126-4454-121800-2284-8500</f>
        <v>176088</v>
      </c>
      <c r="E42" s="1">
        <v>-4454</v>
      </c>
    </row>
    <row r="43" spans="2:5" ht="80.25" customHeight="1" x14ac:dyDescent="0.2">
      <c r="B43" s="11" t="s">
        <v>69</v>
      </c>
      <c r="C43" s="14" t="s">
        <v>70</v>
      </c>
      <c r="D43" s="13">
        <v>1858</v>
      </c>
    </row>
    <row r="44" spans="2:5" ht="63.75" customHeight="1" x14ac:dyDescent="0.2">
      <c r="B44" s="11" t="s">
        <v>198</v>
      </c>
      <c r="C44" s="14" t="s">
        <v>199</v>
      </c>
      <c r="D44" s="13">
        <v>500</v>
      </c>
    </row>
    <row r="45" spans="2:5" ht="34.5" customHeight="1" x14ac:dyDescent="0.2">
      <c r="B45" s="11" t="s">
        <v>71</v>
      </c>
      <c r="C45" s="14" t="s">
        <v>72</v>
      </c>
      <c r="D45" s="13">
        <v>68250</v>
      </c>
    </row>
    <row r="46" spans="2:5" ht="48" customHeight="1" x14ac:dyDescent="0.2">
      <c r="B46" s="11" t="s">
        <v>73</v>
      </c>
      <c r="C46" s="14" t="s">
        <v>74</v>
      </c>
      <c r="D46" s="24">
        <f>2644+800</f>
        <v>3444</v>
      </c>
    </row>
    <row r="47" spans="2:5" ht="38.25" x14ac:dyDescent="0.2">
      <c r="B47" s="11" t="s">
        <v>75</v>
      </c>
      <c r="C47" s="14" t="s">
        <v>76</v>
      </c>
      <c r="D47" s="24">
        <f>400+26+316+156+35</f>
        <v>933</v>
      </c>
      <c r="E47" s="1">
        <v>26</v>
      </c>
    </row>
    <row r="48" spans="2:5" ht="82.5" customHeight="1" x14ac:dyDescent="0.2">
      <c r="B48" s="25" t="s">
        <v>77</v>
      </c>
      <c r="C48" s="26" t="s">
        <v>78</v>
      </c>
      <c r="D48" s="24">
        <v>10795</v>
      </c>
    </row>
    <row r="49" spans="2:5" s="39" customFormat="1" x14ac:dyDescent="0.2">
      <c r="B49" s="9" t="s">
        <v>79</v>
      </c>
      <c r="C49" s="10" t="s">
        <v>80</v>
      </c>
      <c r="D49" s="27">
        <f>D50+D51+D52+D53+D54+D55</f>
        <v>9366</v>
      </c>
    </row>
    <row r="50" spans="2:5" ht="42" customHeight="1" x14ac:dyDescent="0.2">
      <c r="B50" s="11" t="s">
        <v>81</v>
      </c>
      <c r="C50" s="14" t="s">
        <v>82</v>
      </c>
      <c r="D50" s="24">
        <v>2338</v>
      </c>
    </row>
    <row r="51" spans="2:5" ht="25.5" x14ac:dyDescent="0.2">
      <c r="B51" s="11" t="s">
        <v>83</v>
      </c>
      <c r="C51" s="14" t="s">
        <v>84</v>
      </c>
      <c r="D51" s="24">
        <f>51+19+10</f>
        <v>80</v>
      </c>
    </row>
    <row r="52" spans="2:5" ht="25.5" x14ac:dyDescent="0.2">
      <c r="B52" s="11" t="s">
        <v>85</v>
      </c>
      <c r="C52" s="14" t="s">
        <v>86</v>
      </c>
      <c r="D52" s="24">
        <f>5037-107-389-881-238</f>
        <v>3422</v>
      </c>
      <c r="E52" s="1">
        <v>-107</v>
      </c>
    </row>
    <row r="53" spans="2:5" ht="30" customHeight="1" x14ac:dyDescent="0.2">
      <c r="B53" s="11" t="s">
        <v>87</v>
      </c>
      <c r="C53" s="14" t="s">
        <v>88</v>
      </c>
      <c r="D53" s="24">
        <f>1648+349+819+207</f>
        <v>3023</v>
      </c>
    </row>
    <row r="54" spans="2:5" ht="31.5" customHeight="1" x14ac:dyDescent="0.2">
      <c r="B54" s="28" t="s">
        <v>89</v>
      </c>
      <c r="C54" s="18" t="s">
        <v>90</v>
      </c>
      <c r="D54" s="24">
        <f>2+2</f>
        <v>4</v>
      </c>
    </row>
    <row r="55" spans="2:5" ht="48" customHeight="1" x14ac:dyDescent="0.2">
      <c r="B55" s="28" t="s">
        <v>91</v>
      </c>
      <c r="C55" s="18" t="s">
        <v>92</v>
      </c>
      <c r="D55" s="24">
        <f>355+85+40+19</f>
        <v>499</v>
      </c>
      <c r="E55" s="1">
        <v>85</v>
      </c>
    </row>
    <row r="56" spans="2:5" s="39" customFormat="1" ht="25.5" x14ac:dyDescent="0.2">
      <c r="B56" s="9" t="s">
        <v>93</v>
      </c>
      <c r="C56" s="10" t="s">
        <v>94</v>
      </c>
      <c r="D56" s="27">
        <f>SUM(D57:D59)</f>
        <v>5255</v>
      </c>
    </row>
    <row r="57" spans="2:5" ht="38.25" x14ac:dyDescent="0.2">
      <c r="B57" s="11" t="s">
        <v>95</v>
      </c>
      <c r="C57" s="14" t="s">
        <v>96</v>
      </c>
      <c r="D57" s="24">
        <f>3100-26-14-316-156-35</f>
        <v>2553</v>
      </c>
      <c r="E57" s="1">
        <f>-26-14</f>
        <v>-40</v>
      </c>
    </row>
    <row r="58" spans="2:5" ht="38.25" customHeight="1" x14ac:dyDescent="0.2">
      <c r="B58" s="11" t="s">
        <v>202</v>
      </c>
      <c r="C58" s="14" t="s">
        <v>203</v>
      </c>
      <c r="D58" s="24">
        <f>12+1</f>
        <v>13</v>
      </c>
    </row>
    <row r="59" spans="2:5" ht="26.25" customHeight="1" x14ac:dyDescent="0.2">
      <c r="B59" s="11" t="s">
        <v>194</v>
      </c>
      <c r="C59" s="14" t="s">
        <v>195</v>
      </c>
      <c r="D59" s="24">
        <f>4+798+1503+220+7+18+18+121</f>
        <v>2689</v>
      </c>
      <c r="E59" s="1">
        <f>4+798+1503</f>
        <v>2305</v>
      </c>
    </row>
    <row r="60" spans="2:5" s="39" customFormat="1" ht="34.5" customHeight="1" x14ac:dyDescent="0.2">
      <c r="B60" s="9" t="s">
        <v>97</v>
      </c>
      <c r="C60" s="10" t="s">
        <v>98</v>
      </c>
      <c r="D60" s="27">
        <f>SUM(D62+D61)</f>
        <v>163651</v>
      </c>
    </row>
    <row r="61" spans="2:5" s="40" customFormat="1" ht="79.5" customHeight="1" x14ac:dyDescent="0.2">
      <c r="B61" s="29" t="s">
        <v>99</v>
      </c>
      <c r="C61" s="30" t="s">
        <v>100</v>
      </c>
      <c r="D61" s="31">
        <f>29800+10000+8697</f>
        <v>48497</v>
      </c>
    </row>
    <row r="62" spans="2:5" ht="49.5" customHeight="1" x14ac:dyDescent="0.2">
      <c r="B62" s="11" t="s">
        <v>101</v>
      </c>
      <c r="C62" s="14" t="s">
        <v>102</v>
      </c>
      <c r="D62" s="24">
        <f>3057+111000+1097</f>
        <v>115154</v>
      </c>
    </row>
    <row r="63" spans="2:5" s="39" customFormat="1" x14ac:dyDescent="0.2">
      <c r="B63" s="9" t="s">
        <v>103</v>
      </c>
      <c r="C63" s="10" t="s">
        <v>104</v>
      </c>
      <c r="D63" s="27">
        <f>SUM(D64:D79)</f>
        <v>8821</v>
      </c>
    </row>
    <row r="64" spans="2:5" ht="66.75" customHeight="1" x14ac:dyDescent="0.2">
      <c r="B64" s="11" t="s">
        <v>105</v>
      </c>
      <c r="C64" s="12" t="s">
        <v>170</v>
      </c>
      <c r="D64" s="24">
        <f>30+21+13+19</f>
        <v>83</v>
      </c>
    </row>
    <row r="65" spans="2:5" ht="53.25" customHeight="1" x14ac:dyDescent="0.2">
      <c r="B65" s="11" t="s">
        <v>106</v>
      </c>
      <c r="C65" s="14" t="s">
        <v>107</v>
      </c>
      <c r="D65" s="24">
        <f>2+1+3</f>
        <v>6</v>
      </c>
      <c r="E65" s="1">
        <v>1</v>
      </c>
    </row>
    <row r="66" spans="2:5" ht="64.5" customHeight="1" x14ac:dyDescent="0.2">
      <c r="B66" s="11" t="s">
        <v>108</v>
      </c>
      <c r="C66" s="14" t="s">
        <v>109</v>
      </c>
      <c r="D66" s="24">
        <f>80-36</f>
        <v>44</v>
      </c>
    </row>
    <row r="67" spans="2:5" ht="52.5" customHeight="1" x14ac:dyDescent="0.2">
      <c r="B67" s="11" t="s">
        <v>110</v>
      </c>
      <c r="C67" s="14" t="s">
        <v>111</v>
      </c>
      <c r="D67" s="24">
        <f>170+33+113+4+400+15+10+7</f>
        <v>752</v>
      </c>
      <c r="E67" s="1">
        <f>33+113</f>
        <v>146</v>
      </c>
    </row>
    <row r="68" spans="2:5" ht="48.75" customHeight="1" x14ac:dyDescent="0.2">
      <c r="B68" s="11" t="s">
        <v>227</v>
      </c>
      <c r="C68" s="14" t="s">
        <v>112</v>
      </c>
      <c r="D68" s="24">
        <f>22-12</f>
        <v>10</v>
      </c>
    </row>
    <row r="69" spans="2:5" ht="25.5" x14ac:dyDescent="0.2">
      <c r="B69" s="11" t="s">
        <v>113</v>
      </c>
      <c r="C69" s="12" t="s">
        <v>114</v>
      </c>
      <c r="D69" s="24">
        <f>15-15</f>
        <v>0</v>
      </c>
    </row>
    <row r="70" spans="2:5" ht="40.5" customHeight="1" x14ac:dyDescent="0.2">
      <c r="B70" s="11" t="s">
        <v>206</v>
      </c>
      <c r="C70" s="12" t="s">
        <v>207</v>
      </c>
      <c r="D70" s="24">
        <v>20</v>
      </c>
    </row>
    <row r="71" spans="2:5" ht="28.5" customHeight="1" x14ac:dyDescent="0.2">
      <c r="B71" s="11" t="s">
        <v>115</v>
      </c>
      <c r="C71" s="14" t="s">
        <v>116</v>
      </c>
      <c r="D71" s="24">
        <f>355+19+20+43+1+74+10+30+194</f>
        <v>746</v>
      </c>
      <c r="E71" s="1">
        <f>19+20</f>
        <v>39</v>
      </c>
    </row>
    <row r="72" spans="2:5" ht="25.5" x14ac:dyDescent="0.2">
      <c r="B72" s="11" t="s">
        <v>117</v>
      </c>
      <c r="C72" s="14" t="s">
        <v>118</v>
      </c>
      <c r="D72" s="24">
        <f>100+38+2+18</f>
        <v>158</v>
      </c>
    </row>
    <row r="73" spans="2:5" ht="39.75" customHeight="1" x14ac:dyDescent="0.2">
      <c r="B73" s="11" t="s">
        <v>200</v>
      </c>
      <c r="C73" s="14" t="s">
        <v>201</v>
      </c>
      <c r="D73" s="24">
        <v>60</v>
      </c>
    </row>
    <row r="74" spans="2:5" ht="63" customHeight="1" x14ac:dyDescent="0.2">
      <c r="B74" s="11" t="s">
        <v>119</v>
      </c>
      <c r="C74" s="14" t="s">
        <v>120</v>
      </c>
      <c r="D74" s="24">
        <f>650+50+110+15</f>
        <v>825</v>
      </c>
    </row>
    <row r="75" spans="2:5" ht="51" customHeight="1" x14ac:dyDescent="0.2">
      <c r="B75" s="11" t="s">
        <v>121</v>
      </c>
      <c r="C75" s="14" t="s">
        <v>122</v>
      </c>
      <c r="D75" s="24">
        <v>10</v>
      </c>
    </row>
    <row r="76" spans="2:5" ht="31.5" customHeight="1" x14ac:dyDescent="0.2">
      <c r="B76" s="11" t="s">
        <v>192</v>
      </c>
      <c r="C76" s="14" t="s">
        <v>193</v>
      </c>
      <c r="D76" s="24">
        <f>5+1</f>
        <v>6</v>
      </c>
      <c r="E76" s="1">
        <v>5</v>
      </c>
    </row>
    <row r="77" spans="2:5" ht="67.5" customHeight="1" x14ac:dyDescent="0.2">
      <c r="B77" s="11" t="s">
        <v>123</v>
      </c>
      <c r="C77" s="14" t="s">
        <v>124</v>
      </c>
      <c r="D77" s="24">
        <f>250+15+2+15+6+11</f>
        <v>299</v>
      </c>
      <c r="E77" s="1">
        <v>15</v>
      </c>
    </row>
    <row r="78" spans="2:5" ht="54.75" customHeight="1" x14ac:dyDescent="0.2">
      <c r="B78" s="32" t="s">
        <v>204</v>
      </c>
      <c r="C78" s="14" t="s">
        <v>205</v>
      </c>
      <c r="D78" s="24">
        <f>8+2</f>
        <v>10</v>
      </c>
    </row>
    <row r="79" spans="2:5" ht="37.5" customHeight="1" x14ac:dyDescent="0.2">
      <c r="B79" s="11" t="s">
        <v>125</v>
      </c>
      <c r="C79" s="14" t="s">
        <v>126</v>
      </c>
      <c r="D79" s="24">
        <f>6+200+1390+2310+20+100+4+20+2+3+12+2+100+28+288+14+1058+75+8+33+1+203-448-2+4+4+5+285+1+1+56+5+4</f>
        <v>5792</v>
      </c>
      <c r="E79" s="1">
        <f>3+12+2+100+28</f>
        <v>145</v>
      </c>
    </row>
    <row r="80" spans="2:5" s="39" customFormat="1" ht="17.25" customHeight="1" x14ac:dyDescent="0.2">
      <c r="B80" s="9" t="s">
        <v>196</v>
      </c>
      <c r="C80" s="10" t="s">
        <v>197</v>
      </c>
      <c r="D80" s="27">
        <f>76+14+7</f>
        <v>97</v>
      </c>
      <c r="E80" s="39">
        <f>76+14</f>
        <v>90</v>
      </c>
    </row>
    <row r="81" spans="1:4" ht="13.5" x14ac:dyDescent="0.2">
      <c r="B81" s="11"/>
      <c r="C81" s="14" t="s">
        <v>127</v>
      </c>
      <c r="D81" s="23">
        <f>SUM(D40+D49+D56+D63+D60+D80)</f>
        <v>453058</v>
      </c>
    </row>
    <row r="82" spans="1:4" s="39" customFormat="1" x14ac:dyDescent="0.2">
      <c r="B82" s="9" t="s">
        <v>128</v>
      </c>
      <c r="C82" s="10" t="s">
        <v>129</v>
      </c>
      <c r="D82" s="6">
        <f>SUM(D83:D120)</f>
        <v>907249.22499999998</v>
      </c>
    </row>
    <row r="83" spans="1:4" s="40" customFormat="1" ht="29.25" customHeight="1" x14ac:dyDescent="0.2">
      <c r="A83" s="41" t="s">
        <v>130</v>
      </c>
      <c r="B83" s="33" t="s">
        <v>173</v>
      </c>
      <c r="C83" s="30" t="s">
        <v>131</v>
      </c>
      <c r="D83" s="34">
        <v>20188.2</v>
      </c>
    </row>
    <row r="84" spans="1:4" s="40" customFormat="1" ht="32.25" customHeight="1" x14ac:dyDescent="0.2">
      <c r="B84" s="33" t="s">
        <v>208</v>
      </c>
      <c r="C84" s="30" t="s">
        <v>209</v>
      </c>
      <c r="D84" s="34">
        <f>266.567+168.133+1196+246.19+11550.1+4812.6</f>
        <v>18239.59</v>
      </c>
    </row>
    <row r="85" spans="1:4" s="40" customFormat="1" ht="53.25" customHeight="1" x14ac:dyDescent="0.2">
      <c r="B85" s="33" t="s">
        <v>172</v>
      </c>
      <c r="C85" s="30" t="s">
        <v>132</v>
      </c>
      <c r="D85" s="34">
        <v>3000</v>
      </c>
    </row>
    <row r="86" spans="1:4" s="40" customFormat="1" ht="42" customHeight="1" x14ac:dyDescent="0.2">
      <c r="B86" s="33" t="s">
        <v>219</v>
      </c>
      <c r="C86" s="30" t="s">
        <v>220</v>
      </c>
      <c r="D86" s="34">
        <f>522.4+106</f>
        <v>628.4</v>
      </c>
    </row>
    <row r="87" spans="1:4" s="40" customFormat="1" ht="41.25" customHeight="1" x14ac:dyDescent="0.2">
      <c r="B87" s="33" t="s">
        <v>174</v>
      </c>
      <c r="C87" s="30" t="s">
        <v>171</v>
      </c>
      <c r="D87" s="34">
        <v>4900</v>
      </c>
    </row>
    <row r="88" spans="1:4" s="40" customFormat="1" ht="78.75" customHeight="1" x14ac:dyDescent="0.2">
      <c r="B88" s="33" t="s">
        <v>184</v>
      </c>
      <c r="C88" s="30" t="s">
        <v>185</v>
      </c>
      <c r="D88" s="34">
        <v>43964</v>
      </c>
    </row>
    <row r="89" spans="1:4" s="40" customFormat="1" ht="34.5" customHeight="1" x14ac:dyDescent="0.2">
      <c r="B89" s="33" t="s">
        <v>186</v>
      </c>
      <c r="C89" s="30" t="s">
        <v>187</v>
      </c>
      <c r="D89" s="34">
        <f>13500+10800+5377.35+10800</f>
        <v>40477.35</v>
      </c>
    </row>
    <row r="90" spans="1:4" s="40" customFormat="1" ht="105.75" customHeight="1" x14ac:dyDescent="0.2">
      <c r="B90" s="33" t="s">
        <v>179</v>
      </c>
      <c r="C90" s="30" t="s">
        <v>183</v>
      </c>
      <c r="D90" s="34">
        <v>27791</v>
      </c>
    </row>
    <row r="91" spans="1:4" ht="50.25" customHeight="1" x14ac:dyDescent="0.2">
      <c r="B91" s="33" t="s">
        <v>210</v>
      </c>
      <c r="C91" s="30" t="s">
        <v>222</v>
      </c>
      <c r="D91" s="34">
        <v>990</v>
      </c>
    </row>
    <row r="92" spans="1:4" ht="60.75" customHeight="1" x14ac:dyDescent="0.2">
      <c r="B92" s="33" t="s">
        <v>181</v>
      </c>
      <c r="C92" s="30" t="s">
        <v>182</v>
      </c>
      <c r="D92" s="34">
        <v>4230</v>
      </c>
    </row>
    <row r="93" spans="1:4" ht="57" customHeight="1" x14ac:dyDescent="0.2">
      <c r="B93" s="33" t="s">
        <v>211</v>
      </c>
      <c r="C93" s="30" t="s">
        <v>223</v>
      </c>
      <c r="D93" s="34">
        <f>8936+21070.7</f>
        <v>30006.7</v>
      </c>
    </row>
    <row r="94" spans="1:4" ht="37.5" customHeight="1" x14ac:dyDescent="0.2">
      <c r="B94" s="33" t="s">
        <v>218</v>
      </c>
      <c r="C94" s="30" t="s">
        <v>224</v>
      </c>
      <c r="D94" s="34">
        <v>94.3</v>
      </c>
    </row>
    <row r="95" spans="1:4" ht="81" customHeight="1" x14ac:dyDescent="0.2">
      <c r="B95" s="33" t="s">
        <v>212</v>
      </c>
      <c r="C95" s="30" t="s">
        <v>225</v>
      </c>
      <c r="D95" s="34">
        <v>1700</v>
      </c>
    </row>
    <row r="96" spans="1:4" ht="76.5" customHeight="1" x14ac:dyDescent="0.2">
      <c r="B96" s="33" t="s">
        <v>213</v>
      </c>
      <c r="C96" s="30" t="s">
        <v>214</v>
      </c>
      <c r="D96" s="34">
        <f>19000+2450</f>
        <v>21450</v>
      </c>
    </row>
    <row r="97" spans="2:4" ht="48.75" customHeight="1" x14ac:dyDescent="0.2">
      <c r="B97" s="33" t="s">
        <v>221</v>
      </c>
      <c r="C97" s="30" t="s">
        <v>226</v>
      </c>
      <c r="D97" s="34">
        <v>624</v>
      </c>
    </row>
    <row r="98" spans="2:4" ht="48" customHeight="1" x14ac:dyDescent="0.2">
      <c r="B98" s="28" t="s">
        <v>133</v>
      </c>
      <c r="C98" s="16" t="s">
        <v>134</v>
      </c>
      <c r="D98" s="13">
        <v>889.8</v>
      </c>
    </row>
    <row r="99" spans="2:4" ht="78" customHeight="1" x14ac:dyDescent="0.2">
      <c r="B99" s="35" t="s">
        <v>135</v>
      </c>
      <c r="C99" s="16" t="s">
        <v>136</v>
      </c>
      <c r="D99" s="13">
        <f>2680.6+434.5</f>
        <v>3115.1</v>
      </c>
    </row>
    <row r="100" spans="2:4" ht="45" customHeight="1" x14ac:dyDescent="0.2">
      <c r="B100" s="11" t="s">
        <v>137</v>
      </c>
      <c r="C100" s="14" t="s">
        <v>138</v>
      </c>
      <c r="D100" s="13">
        <v>1700.5</v>
      </c>
    </row>
    <row r="101" spans="2:4" ht="37.5" customHeight="1" x14ac:dyDescent="0.2">
      <c r="B101" s="11" t="s">
        <v>139</v>
      </c>
      <c r="C101" s="14" t="s">
        <v>140</v>
      </c>
      <c r="D101" s="13">
        <v>458.8</v>
      </c>
    </row>
    <row r="102" spans="2:4" ht="41.25" customHeight="1" x14ac:dyDescent="0.2">
      <c r="B102" s="11" t="s">
        <v>141</v>
      </c>
      <c r="C102" s="14" t="s">
        <v>142</v>
      </c>
      <c r="D102" s="13">
        <v>5828.4</v>
      </c>
    </row>
    <row r="103" spans="2:4" ht="191.25" customHeight="1" x14ac:dyDescent="0.2">
      <c r="B103" s="29" t="s">
        <v>143</v>
      </c>
      <c r="C103" s="36" t="s">
        <v>144</v>
      </c>
      <c r="D103" s="34">
        <f>221823.9+5763.8+3269.8</f>
        <v>230857.49999999997</v>
      </c>
    </row>
    <row r="104" spans="2:4" ht="105" customHeight="1" x14ac:dyDescent="0.2">
      <c r="B104" s="29" t="s">
        <v>145</v>
      </c>
      <c r="C104" s="36" t="s">
        <v>146</v>
      </c>
      <c r="D104" s="34">
        <f>2922.5-0.3</f>
        <v>2922.2</v>
      </c>
    </row>
    <row r="105" spans="2:4" ht="63.75" customHeight="1" x14ac:dyDescent="0.2">
      <c r="B105" s="29" t="s">
        <v>147</v>
      </c>
      <c r="C105" s="36" t="s">
        <v>148</v>
      </c>
      <c r="D105" s="34">
        <f>370751.1-10745.8-16998.3</f>
        <v>343007</v>
      </c>
    </row>
    <row r="106" spans="2:4" ht="192" customHeight="1" x14ac:dyDescent="0.2">
      <c r="B106" s="29" t="s">
        <v>149</v>
      </c>
      <c r="C106" s="36" t="s">
        <v>150</v>
      </c>
      <c r="D106" s="34">
        <f>8177.9-90.4</f>
        <v>8087.5</v>
      </c>
    </row>
    <row r="107" spans="2:4" ht="64.5" customHeight="1" x14ac:dyDescent="0.2">
      <c r="B107" s="37" t="s">
        <v>151</v>
      </c>
      <c r="C107" s="16" t="s">
        <v>152</v>
      </c>
      <c r="D107" s="13">
        <v>23612.6</v>
      </c>
    </row>
    <row r="108" spans="2:4" ht="66" customHeight="1" x14ac:dyDescent="0.2">
      <c r="B108" s="37" t="s">
        <v>153</v>
      </c>
      <c r="C108" s="16" t="s">
        <v>154</v>
      </c>
      <c r="D108" s="13">
        <v>2621.4</v>
      </c>
    </row>
    <row r="109" spans="2:4" ht="94.5" customHeight="1" x14ac:dyDescent="0.2">
      <c r="B109" s="37" t="s">
        <v>155</v>
      </c>
      <c r="C109" s="38" t="s">
        <v>156</v>
      </c>
      <c r="D109" s="13">
        <f>1200-332</f>
        <v>868</v>
      </c>
    </row>
    <row r="110" spans="2:4" ht="66" customHeight="1" x14ac:dyDescent="0.2">
      <c r="B110" s="29" t="s">
        <v>157</v>
      </c>
      <c r="C110" s="36" t="s">
        <v>158</v>
      </c>
      <c r="D110" s="34">
        <v>48.4</v>
      </c>
    </row>
    <row r="111" spans="2:4" ht="33.75" customHeight="1" x14ac:dyDescent="0.2">
      <c r="B111" s="37" t="s">
        <v>160</v>
      </c>
      <c r="C111" s="16" t="s">
        <v>161</v>
      </c>
      <c r="D111" s="13">
        <f>2428.8+1327.2</f>
        <v>3756</v>
      </c>
    </row>
    <row r="112" spans="2:4" ht="33" customHeight="1" x14ac:dyDescent="0.2">
      <c r="B112" s="37" t="s">
        <v>162</v>
      </c>
      <c r="C112" s="16" t="s">
        <v>163</v>
      </c>
      <c r="D112" s="13">
        <f>3914+1391.2</f>
        <v>5305.2</v>
      </c>
    </row>
    <row r="113" spans="2:4" ht="34.5" customHeight="1" x14ac:dyDescent="0.2">
      <c r="B113" s="37" t="s">
        <v>164</v>
      </c>
      <c r="C113" s="16" t="s">
        <v>165</v>
      </c>
      <c r="D113" s="13">
        <f>19128.5-1414.5</f>
        <v>17714</v>
      </c>
    </row>
    <row r="114" spans="2:4" ht="76.5" x14ac:dyDescent="0.2">
      <c r="B114" s="37" t="s">
        <v>166</v>
      </c>
      <c r="C114" s="16" t="s">
        <v>167</v>
      </c>
      <c r="D114" s="13">
        <v>20154.8</v>
      </c>
    </row>
    <row r="115" spans="2:4" ht="63.75" x14ac:dyDescent="0.2">
      <c r="B115" s="37" t="s">
        <v>159</v>
      </c>
      <c r="C115" s="16" t="s">
        <v>180</v>
      </c>
      <c r="D115" s="13">
        <f>4282+5392.8+1110.8-5392.8</f>
        <v>5392.7999999999984</v>
      </c>
    </row>
    <row r="116" spans="2:4" ht="64.5" customHeight="1" x14ac:dyDescent="0.2">
      <c r="B116" s="37" t="s">
        <v>215</v>
      </c>
      <c r="C116" s="16" t="s">
        <v>228</v>
      </c>
      <c r="D116" s="13">
        <v>123.58499999999999</v>
      </c>
    </row>
    <row r="117" spans="2:4" ht="78" customHeight="1" x14ac:dyDescent="0.2">
      <c r="B117" s="28" t="s">
        <v>168</v>
      </c>
      <c r="C117" s="16" t="s">
        <v>169</v>
      </c>
      <c r="D117" s="13">
        <f>7981.2+1227.8</f>
        <v>9209</v>
      </c>
    </row>
    <row r="118" spans="2:4" ht="37.5" customHeight="1" x14ac:dyDescent="0.2">
      <c r="B118" s="28" t="s">
        <v>216</v>
      </c>
      <c r="C118" s="16" t="s">
        <v>217</v>
      </c>
      <c r="D118" s="13">
        <v>1100</v>
      </c>
    </row>
    <row r="119" spans="2:4" ht="93" customHeight="1" x14ac:dyDescent="0.2">
      <c r="B119" s="28" t="s">
        <v>175</v>
      </c>
      <c r="C119" s="16" t="s">
        <v>177</v>
      </c>
      <c r="D119" s="13">
        <v>1403.4</v>
      </c>
    </row>
    <row r="120" spans="2:4" ht="38.25" x14ac:dyDescent="0.2">
      <c r="B120" s="28" t="s">
        <v>176</v>
      </c>
      <c r="C120" s="18" t="s">
        <v>178</v>
      </c>
      <c r="D120" s="13">
        <v>789.7</v>
      </c>
    </row>
    <row r="121" spans="2:4" x14ac:dyDescent="0.2">
      <c r="D121" s="42"/>
    </row>
    <row r="122" spans="2:4" x14ac:dyDescent="0.2">
      <c r="D122" s="42"/>
    </row>
    <row r="123" spans="2:4" x14ac:dyDescent="0.2">
      <c r="D123" s="42"/>
    </row>
    <row r="124" spans="2:4" x14ac:dyDescent="0.2">
      <c r="D124" s="42"/>
    </row>
    <row r="125" spans="2:4" x14ac:dyDescent="0.2">
      <c r="D125" s="42"/>
    </row>
    <row r="126" spans="2:4" x14ac:dyDescent="0.2">
      <c r="D126" s="42"/>
    </row>
  </sheetData>
  <mergeCells count="4">
    <mergeCell ref="B6:D6"/>
    <mergeCell ref="C2:D2"/>
    <mergeCell ref="C3:D3"/>
    <mergeCell ref="B5:D5"/>
  </mergeCells>
  <pageMargins left="0.78740157480314965" right="0.39370078740157483" top="0.23622047244094491" bottom="0.39370078740157483" header="0.82677165354330717" footer="0.51181102362204722"/>
  <pageSetup paperSize="9" fitToHeight="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2014</vt:lpstr>
      <vt:lpstr>'2014'!Заголовки_для_печати</vt:lpstr>
      <vt:lpstr>'2014'!Область_печати</vt:lpstr>
    </vt:vector>
  </TitlesOfParts>
  <Company>DG Win&amp;Soft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fua16</dc:creator>
  <cp:lastModifiedBy>Мурсалимова Светлана Рафисовна</cp:lastModifiedBy>
  <cp:lastPrinted>2014-11-26T07:17:52Z</cp:lastPrinted>
  <dcterms:created xsi:type="dcterms:W3CDTF">2013-11-11T10:38:11Z</dcterms:created>
  <dcterms:modified xsi:type="dcterms:W3CDTF">2014-11-26T07:21:16Z</dcterms:modified>
</cp:coreProperties>
</file>